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4940" windowHeight="7875"/>
  </bookViews>
  <sheets>
    <sheet name="Eingaben Versicherter" sheetId="1" r:id="rId1"/>
    <sheet name="Leistungen ohne Kinder" sheetId="6" r:id="rId2"/>
    <sheet name="1 Kind" sheetId="5" r:id="rId3"/>
    <sheet name="2 Kinder" sheetId="4" r:id="rId4"/>
    <sheet name="3 Kinder" sheetId="2" r:id="rId5"/>
    <sheet name="Altersvorsorge" sheetId="8" r:id="rId6"/>
  </sheets>
  <definedNames>
    <definedName name="_xlnm.Print_Area" localSheetId="2">'1 Kind'!$A$1:$G$51</definedName>
    <definedName name="_xlnm.Print_Area" localSheetId="0">'Eingaben Versicherter'!$A$1:$I$43</definedName>
  </definedNames>
  <calcPr calcId="125725"/>
</workbook>
</file>

<file path=xl/calcChain.xml><?xml version="1.0" encoding="utf-8"?>
<calcChain xmlns="http://schemas.openxmlformats.org/spreadsheetml/2006/main">
  <c r="G25" i="8"/>
  <c r="G26"/>
  <c r="G27"/>
  <c r="G28" s="1"/>
  <c r="G3"/>
  <c r="G60" s="1"/>
  <c r="G61" s="1"/>
  <c r="D12" i="1"/>
  <c r="D3" i="8"/>
  <c r="D26" i="1"/>
  <c r="D1" i="8"/>
  <c r="G26" i="6"/>
  <c r="G53" s="1"/>
  <c r="G54"/>
  <c r="G55"/>
  <c r="G27"/>
  <c r="D3"/>
  <c r="G28"/>
  <c r="G29"/>
  <c r="G30"/>
  <c r="G32" s="1"/>
  <c r="D14" i="1"/>
  <c r="D27"/>
  <c r="F17" i="5"/>
  <c r="F27"/>
  <c r="D13" i="1"/>
  <c r="D27" i="5"/>
  <c r="F30"/>
  <c r="D30"/>
  <c r="F28"/>
  <c r="D28"/>
  <c r="D3"/>
  <c r="F20"/>
  <c r="D20" s="1"/>
  <c r="D1"/>
  <c r="F48"/>
  <c r="D48" s="1"/>
  <c r="D5"/>
  <c r="F10" s="1"/>
  <c r="D8"/>
  <c r="D10" s="1"/>
  <c r="D7"/>
  <c r="F38"/>
  <c r="D28" i="1"/>
  <c r="D38" i="5"/>
  <c r="F18"/>
  <c r="F37"/>
  <c r="D37" s="1"/>
  <c r="D39" s="1"/>
  <c r="D40" s="1"/>
  <c r="D41" s="1"/>
  <c r="D15" i="1"/>
  <c r="F47" i="5"/>
  <c r="D47" s="1"/>
  <c r="F48" i="4"/>
  <c r="E48" s="1"/>
  <c r="D3"/>
  <c r="F20"/>
  <c r="E20" s="1"/>
  <c r="D20" s="1"/>
  <c r="D1"/>
  <c r="E8"/>
  <c r="E10" s="1"/>
  <c r="E7"/>
  <c r="F28"/>
  <c r="E28" s="1"/>
  <c r="D28" s="1"/>
  <c r="F30"/>
  <c r="E30" s="1"/>
  <c r="D30" s="1"/>
  <c r="D5"/>
  <c r="F10"/>
  <c r="D8"/>
  <c r="D10"/>
  <c r="D7"/>
  <c r="F17"/>
  <c r="E17" s="1"/>
  <c r="F37"/>
  <c r="E37" s="1"/>
  <c r="D37" s="1"/>
  <c r="F47"/>
  <c r="E47" s="1"/>
  <c r="D47" s="1"/>
  <c r="D3" i="2"/>
  <c r="G48"/>
  <c r="F48"/>
  <c r="E48" s="1"/>
  <c r="D48" s="1"/>
  <c r="G28"/>
  <c r="F28"/>
  <c r="E28" s="1"/>
  <c r="D28" s="1"/>
  <c r="D30"/>
  <c r="F30"/>
  <c r="E30" s="1"/>
  <c r="G30"/>
  <c r="D20"/>
  <c r="G20"/>
  <c r="F20" s="1"/>
  <c r="F8"/>
  <c r="F10" s="1"/>
  <c r="F7"/>
  <c r="D1"/>
  <c r="D5"/>
  <c r="G10" s="1"/>
  <c r="E8"/>
  <c r="E10" s="1"/>
  <c r="D8"/>
  <c r="D10" s="1"/>
  <c r="E7"/>
  <c r="D7"/>
  <c r="G17"/>
  <c r="F17" s="1"/>
  <c r="E17" s="1"/>
  <c r="G37"/>
  <c r="F37"/>
  <c r="E37" s="1"/>
  <c r="D37" s="1"/>
  <c r="G27"/>
  <c r="F27"/>
  <c r="E27" s="1"/>
  <c r="G47"/>
  <c r="F47" s="1"/>
  <c r="D1" i="6"/>
  <c r="G3"/>
  <c r="F18" i="4"/>
  <c r="E18" s="1"/>
  <c r="D17" i="5"/>
  <c r="F50" i="4"/>
  <c r="F51" s="1"/>
  <c r="G31" i="6"/>
  <c r="D29" i="5"/>
  <c r="F31"/>
  <c r="F32" s="1"/>
  <c r="G18" i="2"/>
  <c r="F18" s="1"/>
  <c r="D18"/>
  <c r="G38"/>
  <c r="F39" i="5"/>
  <c r="F40" s="1"/>
  <c r="F41" s="1"/>
  <c r="D18"/>
  <c r="D19" s="1"/>
  <c r="F19"/>
  <c r="F21" s="1"/>
  <c r="F22" s="1"/>
  <c r="D31"/>
  <c r="D32"/>
  <c r="G50" i="2"/>
  <c r="G51"/>
  <c r="F29"/>
  <c r="F31"/>
  <c r="F32" s="1"/>
  <c r="F19" i="4"/>
  <c r="F21" s="1"/>
  <c r="F22" s="1"/>
  <c r="F38"/>
  <c r="E38"/>
  <c r="D38" s="1"/>
  <c r="G19" i="2"/>
  <c r="G21"/>
  <c r="G22" s="1"/>
  <c r="F38"/>
  <c r="F39" s="1"/>
  <c r="F40" s="1"/>
  <c r="F41" s="1"/>
  <c r="G39"/>
  <c r="G40" s="1"/>
  <c r="G41" s="1"/>
  <c r="F39" i="4"/>
  <c r="F40" s="1"/>
  <c r="F41" s="1"/>
  <c r="E38" i="2"/>
  <c r="E39" s="1"/>
  <c r="E40" s="1"/>
  <c r="E41" s="1"/>
  <c r="D38" l="1"/>
  <c r="G31"/>
  <c r="G32" s="1"/>
  <c r="D49" i="5"/>
  <c r="D50" s="1"/>
  <c r="D51" s="1"/>
  <c r="G56" i="6"/>
  <c r="E47" i="2"/>
  <c r="F49"/>
  <c r="F50" s="1"/>
  <c r="F51" s="1"/>
  <c r="E20"/>
  <c r="G58" i="6"/>
  <c r="G57"/>
  <c r="G30" i="8"/>
  <c r="G32" s="1"/>
  <c r="G34" s="1"/>
  <c r="G35" s="1"/>
  <c r="G29"/>
  <c r="E18" i="2"/>
  <c r="E19" s="1"/>
  <c r="F19"/>
  <c r="F21" s="1"/>
  <c r="F22" s="1"/>
  <c r="D18" i="4"/>
  <c r="E19"/>
  <c r="D27" i="2"/>
  <c r="E29"/>
  <c r="E31" s="1"/>
  <c r="E32" s="1"/>
  <c r="D39"/>
  <c r="D40" s="1"/>
  <c r="D41" s="1"/>
  <c r="D17"/>
  <c r="E21"/>
  <c r="E22" s="1"/>
  <c r="D17" i="4"/>
  <c r="E21"/>
  <c r="E22" s="1"/>
  <c r="E49"/>
  <c r="E50" s="1"/>
  <c r="E51" s="1"/>
  <c r="D48"/>
  <c r="D49" s="1"/>
  <c r="D50" s="1"/>
  <c r="D51" s="1"/>
  <c r="D39"/>
  <c r="D40" s="1"/>
  <c r="D41" s="1"/>
  <c r="D21" i="5"/>
  <c r="D22" s="1"/>
  <c r="E39" i="4"/>
  <c r="E40" s="1"/>
  <c r="E41" s="1"/>
  <c r="F50" i="5"/>
  <c r="F51" s="1"/>
  <c r="F27" i="4"/>
  <c r="D19" l="1"/>
  <c r="D29" i="2"/>
  <c r="D31" s="1"/>
  <c r="D32" s="1"/>
  <c r="E49"/>
  <c r="E50" s="1"/>
  <c r="E51" s="1"/>
  <c r="D47"/>
  <c r="E27" i="4"/>
  <c r="F31"/>
  <c r="F32" s="1"/>
  <c r="D19" i="2"/>
  <c r="D21" s="1"/>
  <c r="D22" s="1"/>
  <c r="D21" i="4"/>
  <c r="D22" s="1"/>
  <c r="D27" l="1"/>
  <c r="D29" s="1"/>
  <c r="D31" s="1"/>
  <c r="D32" s="1"/>
  <c r="E29"/>
  <c r="E31" s="1"/>
  <c r="E32" s="1"/>
  <c r="D49" i="2"/>
  <c r="D50" s="1"/>
  <c r="D51" s="1"/>
</calcChain>
</file>

<file path=xl/sharedStrings.xml><?xml version="1.0" encoding="utf-8"?>
<sst xmlns="http://schemas.openxmlformats.org/spreadsheetml/2006/main" count="178" uniqueCount="71">
  <si>
    <t>Jahrgang</t>
  </si>
  <si>
    <t>Jahreseinkommen</t>
  </si>
  <si>
    <t>1 Säule</t>
  </si>
  <si>
    <t>Invalidenrente</t>
  </si>
  <si>
    <t>Kinderrente</t>
  </si>
  <si>
    <t>Witwenrente</t>
  </si>
  <si>
    <t>Waisenrente</t>
  </si>
  <si>
    <t>2. Säule BVG</t>
  </si>
  <si>
    <t>2. Säule UVG</t>
  </si>
  <si>
    <t>Kinder</t>
  </si>
  <si>
    <t>UVG Maximum</t>
  </si>
  <si>
    <t>3. Säule</t>
  </si>
  <si>
    <t>Jahrgang:</t>
  </si>
  <si>
    <t>Geschlecht m/w:</t>
  </si>
  <si>
    <t>Name:</t>
  </si>
  <si>
    <t>Leistungsberechnung für</t>
  </si>
  <si>
    <t>Jahreslohn</t>
  </si>
  <si>
    <t>Invalidität durch Unfall</t>
  </si>
  <si>
    <t>Invalidität durch Krankheit</t>
  </si>
  <si>
    <t>Tod durch Unfall</t>
  </si>
  <si>
    <t>Tod durch Krankheit</t>
  </si>
  <si>
    <t>1. Säule</t>
  </si>
  <si>
    <t>Rente Total</t>
  </si>
  <si>
    <t>Rente in % zum Einkommen</t>
  </si>
  <si>
    <t>Pensionsalter:</t>
  </si>
  <si>
    <t>Name Kind</t>
  </si>
  <si>
    <t>Plafonierung</t>
  </si>
  <si>
    <t>2. Säule UVG gekürzt</t>
  </si>
  <si>
    <t>Jahrgang Kind</t>
  </si>
  <si>
    <t>Alter Vers Pers.</t>
  </si>
  <si>
    <t>Rente bis</t>
  </si>
  <si>
    <t>2. Säule BVG gekürzt</t>
  </si>
  <si>
    <t xml:space="preserve">Rente bis </t>
  </si>
  <si>
    <t>Alter vers. Pers.</t>
  </si>
  <si>
    <t>2. Saule BVG gekürzt</t>
  </si>
  <si>
    <t>m</t>
  </si>
  <si>
    <t>Vorsorgeanalyse</t>
  </si>
  <si>
    <t>Rechtlicher Hinweis:</t>
  </si>
  <si>
    <t>Die ausgewiesenen Leistungen basieren auf den der Berechnung zugrunde liegenden</t>
  </si>
  <si>
    <t>Daten. Insbesondere Massgebend ist der zum Zeitpunkt der Vorsorgeanalyse aktuelle</t>
  </si>
  <si>
    <t xml:space="preserve">IK- Auszug, der Pensionskassenausweis und allfällig vorhandene Leistungen aus </t>
  </si>
  <si>
    <t>privaten Lebensversicherungen. Die Berechnung wurde nach aktuellen Standards der</t>
  </si>
  <si>
    <t>Finanzplanung sorgfältig durchgeführt. Alle Angaben sind ohne Gewähr.</t>
  </si>
  <si>
    <t>Bedarf nach Budget</t>
  </si>
  <si>
    <t>Absicherungslücke gemäss Budget</t>
  </si>
  <si>
    <t>Jahreslohn Brutto</t>
  </si>
  <si>
    <t>1. Säule IV</t>
  </si>
  <si>
    <t>Leistungen bei Invalidität durch Krankheit nach 720 Tagen bis zum AHV Rentenalter</t>
  </si>
  <si>
    <t>Leistungen bei Invalidität durch Unfall nach 720 Tagen,  Lebenslang</t>
  </si>
  <si>
    <t>bei Erwerbsunfähigkeit</t>
  </si>
  <si>
    <t>AHV Rentenalter:</t>
  </si>
  <si>
    <t>Altersvorsorge</t>
  </si>
  <si>
    <t>1. Säule AHV</t>
  </si>
  <si>
    <t>Einkommenssicherung und Altersvorsorge</t>
  </si>
  <si>
    <t>Altersrente</t>
  </si>
  <si>
    <t>Alters/Invalidenrente</t>
  </si>
  <si>
    <t>Rentenleistungen aus AHV und Pensionskasse BVG bei ordentlicher Pension</t>
  </si>
  <si>
    <t>Bedarf n. Budget ohne Sparakt.</t>
  </si>
  <si>
    <t>Jährliche Rentenlücke</t>
  </si>
  <si>
    <t>Benötigtes Kapital zur abdeckung der Rentenlücke bis Alter 85</t>
  </si>
  <si>
    <t>Vorhandenes Vorsorgevermögen</t>
  </si>
  <si>
    <t>Noch aufzubauendes Vorsorgevermögen</t>
  </si>
  <si>
    <t>Jährliche aufzubauendes Vorsorgevermögen</t>
  </si>
  <si>
    <t>Stand</t>
  </si>
  <si>
    <t>Juli</t>
  </si>
  <si>
    <t>Jährlicher Vorsorgebeitrag</t>
  </si>
  <si>
    <t>Voraussichtliches Endkapital (ohne Zins) per Alter 65</t>
  </si>
  <si>
    <t>Jährlicher Kapitalverzehr bis Alter 85</t>
  </si>
  <si>
    <t>Mögliches Alterseinkommen mit Kapitalverzehr bei Sparquote 3a Maximum</t>
  </si>
  <si>
    <t>Analyse für:</t>
  </si>
  <si>
    <t xml:space="preserve"> Frank Tester</t>
  </si>
</sst>
</file>

<file path=xl/styles.xml><?xml version="1.0" encoding="utf-8"?>
<styleSheet xmlns="http://schemas.openxmlformats.org/spreadsheetml/2006/main">
  <numFmts count="3">
    <numFmt numFmtId="44" formatCode="_ &quot;Fr.&quot;\ * #,##0.00_ ;_ &quot;Fr.&quot;\ * \-#,##0.00_ ;_ &quot;Fr.&quot;\ * &quot;-&quot;??_ ;_ @_ "/>
    <numFmt numFmtId="164" formatCode="_ &quot;SFr.&quot;\ * #,##0.00_ ;_ &quot;SFr.&quot;\ * \-#,##0.00_ ;_ &quot;SFr.&quot;\ * &quot;-&quot;??_ ;_ @_ "/>
    <numFmt numFmtId="165" formatCode="_ &quot;SFr.&quot;\ * #,##0_ ;_ &quot;SFr.&quot;\ * \-#,##0_ ;_ &quot;SFr.&quot;\ * &quot;-&quot;??_ ;_ @_ 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15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3" borderId="7" xfId="0" applyFont="1" applyFill="1" applyBorder="1"/>
    <xf numFmtId="0" fontId="3" fillId="3" borderId="16" xfId="0" applyFont="1" applyFill="1" applyBorder="1"/>
    <xf numFmtId="0" fontId="4" fillId="3" borderId="17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4" fillId="3" borderId="18" xfId="0" applyFont="1" applyFill="1" applyBorder="1"/>
    <xf numFmtId="9" fontId="0" fillId="0" borderId="0" xfId="1" applyFont="1"/>
    <xf numFmtId="165" fontId="3" fillId="4" borderId="1" xfId="2" applyNumberFormat="1" applyFont="1" applyFill="1" applyBorder="1"/>
    <xf numFmtId="165" fontId="3" fillId="0" borderId="3" xfId="2" applyNumberFormat="1" applyFont="1" applyBorder="1"/>
    <xf numFmtId="165" fontId="3" fillId="0" borderId="5" xfId="2" applyNumberFormat="1" applyFont="1" applyBorder="1"/>
    <xf numFmtId="165" fontId="3" fillId="0" borderId="19" xfId="2" applyNumberFormat="1" applyFont="1" applyBorder="1"/>
    <xf numFmtId="0" fontId="3" fillId="0" borderId="0" xfId="0" applyFont="1" applyFill="1"/>
    <xf numFmtId="0" fontId="6" fillId="2" borderId="0" xfId="0" applyFont="1" applyFill="1" applyBorder="1"/>
    <xf numFmtId="165" fontId="3" fillId="0" borderId="20" xfId="2" applyNumberFormat="1" applyFont="1" applyBorder="1"/>
    <xf numFmtId="0" fontId="3" fillId="0" borderId="20" xfId="0" applyFont="1" applyFill="1" applyBorder="1"/>
    <xf numFmtId="0" fontId="3" fillId="0" borderId="19" xfId="0" applyFont="1" applyFill="1" applyBorder="1"/>
    <xf numFmtId="0" fontId="3" fillId="2" borderId="21" xfId="0" applyFont="1" applyFill="1" applyBorder="1"/>
    <xf numFmtId="0" fontId="4" fillId="3" borderId="22" xfId="0" applyFont="1" applyFill="1" applyBorder="1"/>
    <xf numFmtId="165" fontId="3" fillId="0" borderId="18" xfId="2" applyNumberFormat="1" applyFont="1" applyBorder="1"/>
    <xf numFmtId="0" fontId="3" fillId="3" borderId="20" xfId="0" applyFont="1" applyFill="1" applyBorder="1"/>
    <xf numFmtId="9" fontId="2" fillId="0" borderId="0" xfId="1" applyFont="1"/>
    <xf numFmtId="164" fontId="0" fillId="0" borderId="0" xfId="2" applyFont="1"/>
    <xf numFmtId="164" fontId="2" fillId="0" borderId="0" xfId="2" applyFont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5" xfId="0" applyFont="1" applyFill="1" applyBorder="1"/>
    <xf numFmtId="0" fontId="3" fillId="3" borderId="17" xfId="0" applyFont="1" applyFill="1" applyBorder="1"/>
    <xf numFmtId="0" fontId="3" fillId="3" borderId="5" xfId="0" applyFont="1" applyFill="1" applyBorder="1"/>
    <xf numFmtId="0" fontId="1" fillId="0" borderId="0" xfId="0" applyFont="1"/>
    <xf numFmtId="44" fontId="2" fillId="0" borderId="0" xfId="0" applyNumberFormat="1" applyFont="1"/>
    <xf numFmtId="44" fontId="2" fillId="0" borderId="0" xfId="0" applyNumberFormat="1" applyFont="1" applyAlignment="1">
      <alignment horizontal="right"/>
    </xf>
    <xf numFmtId="0" fontId="3" fillId="2" borderId="20" xfId="0" applyFont="1" applyFill="1" applyBorder="1"/>
    <xf numFmtId="44" fontId="0" fillId="0" borderId="0" xfId="0" applyNumberFormat="1"/>
    <xf numFmtId="44" fontId="0" fillId="0" borderId="0" xfId="2" applyNumberFormat="1" applyFont="1"/>
    <xf numFmtId="44" fontId="2" fillId="0" borderId="0" xfId="2" applyNumberFormat="1" applyFont="1"/>
    <xf numFmtId="0" fontId="1" fillId="5" borderId="0" xfId="0" applyFont="1" applyFill="1"/>
    <xf numFmtId="0" fontId="0" fillId="5" borderId="0" xfId="0" applyFill="1"/>
    <xf numFmtId="44" fontId="0" fillId="5" borderId="0" xfId="0" applyNumberFormat="1" applyFill="1"/>
    <xf numFmtId="0" fontId="2" fillId="0" borderId="0" xfId="0" applyFont="1" applyFill="1"/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colors>
    <mruColors>
      <color rgb="FF99FFCC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autoTitleDeleted val="1"/>
    <c:plotArea>
      <c:layout/>
      <c:barChart>
        <c:barDir val="col"/>
        <c:grouping val="stacked"/>
        <c:ser>
          <c:idx val="0"/>
          <c:order val="0"/>
          <c:tx>
            <c:v>IV</c:v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Lit>
              <c:ptCount val="1"/>
              <c:pt idx="0">
                <c:v>Absicherung bei IV durch Unfall</c:v>
              </c:pt>
            </c:strLit>
          </c:cat>
          <c:val>
            <c:numRef>
              <c:f>'Leistungen ohne Kinder'!$G$26</c:f>
              <c:numCache>
                <c:formatCode>_ "Fr."\ * #,##0.00_ ;_ "Fr."\ * \-#,##0.00_ ;_ "Fr."\ * "-"??_ ;_ @_ </c:formatCode>
                <c:ptCount val="1"/>
                <c:pt idx="0">
                  <c:v>27744</c:v>
                </c:pt>
              </c:numCache>
            </c:numRef>
          </c:val>
        </c:ser>
        <c:ser>
          <c:idx val="1"/>
          <c:order val="1"/>
          <c:tx>
            <c:v>UVG</c:v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dLbls>
            <c:showVal val="1"/>
          </c:dLbls>
          <c:cat>
            <c:strLit>
              <c:ptCount val="1"/>
              <c:pt idx="0">
                <c:v>Absicherung bei IV durch Unfall</c:v>
              </c:pt>
            </c:strLit>
          </c:cat>
          <c:val>
            <c:numRef>
              <c:f>'Leistungen ohne Kinder'!$G$28</c:f>
              <c:numCache>
                <c:formatCode>_ "Fr."\ * #,##0.00_ ;_ "Fr."\ * \-#,##0.00_ ;_ "Fr."\ * "-"??_ ;_ @_ </c:formatCode>
                <c:ptCount val="1"/>
                <c:pt idx="0">
                  <c:v>106806</c:v>
                </c:pt>
              </c:numCache>
            </c:numRef>
          </c:val>
        </c:ser>
        <c:overlap val="100"/>
        <c:axId val="76008832"/>
        <c:axId val="76011392"/>
      </c:barChart>
      <c:catAx>
        <c:axId val="76008832"/>
        <c:scaling>
          <c:orientation val="minMax"/>
        </c:scaling>
        <c:axPos val="b"/>
        <c:numFmt formatCode="@" sourceLinked="0"/>
        <c:tickLblPos val="nextTo"/>
        <c:crossAx val="76011392"/>
        <c:crosses val="autoZero"/>
        <c:auto val="1"/>
        <c:lblAlgn val="ctr"/>
        <c:lblOffset val="100"/>
        <c:noMultiLvlLbl val="1"/>
      </c:catAx>
      <c:valAx>
        <c:axId val="76011392"/>
        <c:scaling>
          <c:orientation val="minMax"/>
          <c:max val="112000"/>
          <c:min val="0"/>
        </c:scaling>
        <c:axPos val="l"/>
        <c:majorGridlines/>
        <c:numFmt formatCode="_ &quot;Fr.&quot;\ * #,##0.00_ ;_ &quot;Fr.&quot;\ * \-#,##0.00_ ;_ &quot;Fr.&quot;\ * &quot;-&quot;??_ ;_ @_ " sourceLinked="1"/>
        <c:tickLblPos val="nextTo"/>
        <c:spPr>
          <a:noFill/>
        </c:spPr>
        <c:crossAx val="76008832"/>
        <c:crosses val="autoZero"/>
        <c:crossBetween val="between"/>
      </c:valAx>
    </c:plotArea>
    <c:legend>
      <c:legendPos val="r"/>
      <c:layout/>
    </c:legend>
  </c:chart>
  <c:spPr>
    <a:ln>
      <a:noFill/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autoTitleDeleted val="1"/>
    <c:plotArea>
      <c:layout/>
      <c:barChart>
        <c:barDir val="col"/>
        <c:grouping val="stacked"/>
        <c:ser>
          <c:idx val="0"/>
          <c:order val="0"/>
          <c:tx>
            <c:v>IV</c:v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Lit>
              <c:ptCount val="1"/>
              <c:pt idx="0">
                <c:v>Absicherung bei IV durch Krankheit</c:v>
              </c:pt>
            </c:strLit>
          </c:cat>
          <c:val>
            <c:numRef>
              <c:f>'Leistungen ohne Kinder'!$G$53</c:f>
              <c:numCache>
                <c:formatCode>_ "Fr."\ * #,##0.00_ ;_ "Fr."\ * \-#,##0.00_ ;_ "Fr."\ * "-"??_ ;_ @_ </c:formatCode>
                <c:ptCount val="1"/>
                <c:pt idx="0">
                  <c:v>27744</c:v>
                </c:pt>
              </c:numCache>
            </c:numRef>
          </c:val>
        </c:ser>
        <c:ser>
          <c:idx val="1"/>
          <c:order val="1"/>
          <c:tx>
            <c:v>BVG</c:v>
          </c:tx>
          <c:spPr>
            <a:solidFill>
              <a:srgbClr val="0070C0"/>
            </a:solidFill>
          </c:spPr>
          <c:dLbls>
            <c:showVal val="1"/>
          </c:dLbls>
          <c:cat>
            <c:strLit>
              <c:ptCount val="1"/>
              <c:pt idx="0">
                <c:v>Absicherung bei IV durch Krankheit</c:v>
              </c:pt>
            </c:strLit>
          </c:cat>
          <c:val>
            <c:numRef>
              <c:f>'Leistungen ohne Kinder'!$G$54</c:f>
              <c:numCache>
                <c:formatCode>_ "Fr."\ * #,##0.00_ ;_ "Fr."\ * \-#,##0.00_ ;_ "Fr."\ * "-"??_ ;_ @_ </c:formatCode>
                <c:ptCount val="1"/>
                <c:pt idx="0">
                  <c:v>59800</c:v>
                </c:pt>
              </c:numCache>
            </c:numRef>
          </c:val>
        </c:ser>
        <c:ser>
          <c:idx val="2"/>
          <c:order val="2"/>
          <c:tx>
            <c:v>Lücke</c:v>
          </c:tx>
          <c:spPr>
            <a:solidFill>
              <a:srgbClr val="FF0000"/>
            </a:solidFill>
          </c:spPr>
          <c:dLbls>
            <c:showVal val="1"/>
          </c:dLbls>
          <c:val>
            <c:numRef>
              <c:f>'Leistungen ohne Kinder'!$G$58</c:f>
              <c:numCache>
                <c:formatCode>_ "Fr."\ * #,##0.00_ ;_ "Fr."\ * \-#,##0.00_ ;_ "Fr."\ * "-"??_ ;_ @_ </c:formatCode>
                <c:ptCount val="1"/>
                <c:pt idx="0">
                  <c:v>24456</c:v>
                </c:pt>
              </c:numCache>
            </c:numRef>
          </c:val>
        </c:ser>
        <c:overlap val="100"/>
        <c:axId val="105075456"/>
        <c:axId val="105077376"/>
      </c:barChart>
      <c:catAx>
        <c:axId val="105075456"/>
        <c:scaling>
          <c:orientation val="minMax"/>
        </c:scaling>
        <c:axPos val="b"/>
        <c:numFmt formatCode="@" sourceLinked="0"/>
        <c:tickLblPos val="nextTo"/>
        <c:crossAx val="105077376"/>
        <c:crosses val="autoZero"/>
        <c:auto val="1"/>
        <c:lblAlgn val="ctr"/>
        <c:lblOffset val="100"/>
        <c:noMultiLvlLbl val="1"/>
      </c:catAx>
      <c:valAx>
        <c:axId val="105077376"/>
        <c:scaling>
          <c:orientation val="minMax"/>
          <c:max val="112000"/>
          <c:min val="0"/>
        </c:scaling>
        <c:axPos val="l"/>
        <c:majorGridlines/>
        <c:numFmt formatCode="_ &quot;Fr.&quot;\ * #,##0.00_ ;_ &quot;Fr.&quot;\ * \-#,##0.00_ ;_ &quot;Fr.&quot;\ * &quot;-&quot;??_ ;_ @_ " sourceLinked="1"/>
        <c:tickLblPos val="nextTo"/>
        <c:spPr>
          <a:noFill/>
        </c:spPr>
        <c:crossAx val="105075456"/>
        <c:crosses val="autoZero"/>
        <c:crossBetween val="between"/>
      </c:valAx>
    </c:plotArea>
    <c:legend>
      <c:legendPos val="r"/>
      <c:layout/>
    </c:legend>
  </c:chart>
  <c:spPr>
    <a:ln>
      <a:noFill/>
    </a:ln>
  </c:spPr>
  <c:printSettings>
    <c:headerFooter/>
    <c:pageMargins b="0.78740157499999996" l="0.7000000000000004" r="0.7000000000000004" t="0.78740157499999996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autoTitleDeleted val="1"/>
    <c:plotArea>
      <c:layout/>
      <c:barChart>
        <c:barDir val="col"/>
        <c:grouping val="stacked"/>
        <c:ser>
          <c:idx val="0"/>
          <c:order val="0"/>
          <c:tx>
            <c:v>AHV</c:v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Lit>
              <c:ptCount val="1"/>
              <c:pt idx="0">
                <c:v>Renteneinkommen bei Pension</c:v>
              </c:pt>
            </c:strLit>
          </c:cat>
          <c:val>
            <c:numRef>
              <c:f>'Leistungen ohne Kinder'!$G$53</c:f>
              <c:numCache>
                <c:formatCode>_ "Fr."\ * #,##0.00_ ;_ "Fr."\ * \-#,##0.00_ ;_ "Fr."\ * "-"??_ ;_ @_ </c:formatCode>
                <c:ptCount val="1"/>
                <c:pt idx="0">
                  <c:v>27744</c:v>
                </c:pt>
              </c:numCache>
            </c:numRef>
          </c:val>
        </c:ser>
        <c:ser>
          <c:idx val="1"/>
          <c:order val="1"/>
          <c:tx>
            <c:v>BVG</c:v>
          </c:tx>
          <c:spPr>
            <a:solidFill>
              <a:srgbClr val="0070C0"/>
            </a:solidFill>
          </c:spPr>
          <c:dLbls>
            <c:showVal val="1"/>
          </c:dLbls>
          <c:cat>
            <c:strLit>
              <c:ptCount val="1"/>
              <c:pt idx="0">
                <c:v>Renteneinkommen bei Pension</c:v>
              </c:pt>
            </c:strLit>
          </c:cat>
          <c:val>
            <c:numRef>
              <c:f>Altersvorsorge!$G$26</c:f>
              <c:numCache>
                <c:formatCode>_ "Fr."\ * #,##0.00_ ;_ "Fr."\ * \-#,##0.00_ ;_ "Fr."\ * "-"??_ ;_ @_ </c:formatCode>
                <c:ptCount val="1"/>
                <c:pt idx="0">
                  <c:v>38807</c:v>
                </c:pt>
              </c:numCache>
            </c:numRef>
          </c:val>
        </c:ser>
        <c:ser>
          <c:idx val="2"/>
          <c:order val="2"/>
          <c:tx>
            <c:v>Lücke</c:v>
          </c:tx>
          <c:spPr>
            <a:solidFill>
              <a:srgbClr val="FF0000"/>
            </a:solidFill>
          </c:spPr>
          <c:dLbls>
            <c:showVal val="1"/>
          </c:dLbls>
          <c:cat>
            <c:strLit>
              <c:ptCount val="1"/>
              <c:pt idx="0">
                <c:v>Renteneinkommen bei Pension</c:v>
              </c:pt>
            </c:strLit>
          </c:cat>
          <c:val>
            <c:numRef>
              <c:f>Altersvorsorge!$G$30</c:f>
              <c:numCache>
                <c:formatCode>_ "Fr."\ * #,##0.00_ ;_ "Fr."\ * \-#,##0.00_ ;_ "Fr."\ * "-"??_ ;_ @_ </c:formatCode>
                <c:ptCount val="1"/>
                <c:pt idx="0">
                  <c:v>38449</c:v>
                </c:pt>
              </c:numCache>
            </c:numRef>
          </c:val>
        </c:ser>
        <c:overlap val="100"/>
        <c:axId val="51288704"/>
        <c:axId val="51315072"/>
      </c:barChart>
      <c:catAx>
        <c:axId val="51288704"/>
        <c:scaling>
          <c:orientation val="minMax"/>
        </c:scaling>
        <c:axPos val="b"/>
        <c:numFmt formatCode="@" sourceLinked="0"/>
        <c:tickLblPos val="nextTo"/>
        <c:crossAx val="51315072"/>
        <c:crosses val="autoZero"/>
        <c:auto val="1"/>
        <c:lblAlgn val="ctr"/>
        <c:lblOffset val="100"/>
        <c:noMultiLvlLbl val="1"/>
      </c:catAx>
      <c:valAx>
        <c:axId val="51315072"/>
        <c:scaling>
          <c:orientation val="minMax"/>
          <c:max val="112000"/>
          <c:min val="0"/>
        </c:scaling>
        <c:axPos val="l"/>
        <c:majorGridlines/>
        <c:numFmt formatCode="_ &quot;Fr.&quot;\ * #,##0.00_ ;_ &quot;Fr.&quot;\ * \-#,##0.00_ ;_ &quot;Fr.&quot;\ * &quot;-&quot;??_ ;_ @_ " sourceLinked="1"/>
        <c:tickLblPos val="nextTo"/>
        <c:spPr>
          <a:noFill/>
        </c:spPr>
        <c:crossAx val="51288704"/>
        <c:crosses val="autoZero"/>
        <c:crossBetween val="between"/>
      </c:valAx>
    </c:plotArea>
    <c:legend>
      <c:legendPos val="r"/>
      <c:layout/>
    </c:legend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autoTitleDeleted val="1"/>
    <c:plotArea>
      <c:layout/>
      <c:barChart>
        <c:barDir val="col"/>
        <c:grouping val="stacked"/>
        <c:ser>
          <c:idx val="0"/>
          <c:order val="0"/>
          <c:tx>
            <c:v>AHV</c:v>
          </c:tx>
          <c:spPr>
            <a:solidFill>
              <a:schemeClr val="accent3">
                <a:lumMod val="75000"/>
              </a:schemeClr>
            </a:solidFill>
          </c:spPr>
          <c:dLbls>
            <c:showVal val="1"/>
          </c:dLbls>
          <c:cat>
            <c:strLit>
              <c:ptCount val="1"/>
              <c:pt idx="0">
                <c:v>Renteneinkommen bei Pension</c:v>
              </c:pt>
            </c:strLit>
          </c:cat>
          <c:val>
            <c:numRef>
              <c:f>'Leistungen ohne Kinder'!$G$53</c:f>
              <c:numCache>
                <c:formatCode>_ "Fr."\ * #,##0.00_ ;_ "Fr."\ * \-#,##0.00_ ;_ "Fr."\ * "-"??_ ;_ @_ </c:formatCode>
                <c:ptCount val="1"/>
                <c:pt idx="0">
                  <c:v>27744</c:v>
                </c:pt>
              </c:numCache>
            </c:numRef>
          </c:val>
        </c:ser>
        <c:ser>
          <c:idx val="1"/>
          <c:order val="1"/>
          <c:tx>
            <c:v>BVG</c:v>
          </c:tx>
          <c:spPr>
            <a:solidFill>
              <a:srgbClr val="0070C0"/>
            </a:solidFill>
          </c:spPr>
          <c:dLbls>
            <c:showVal val="1"/>
          </c:dLbls>
          <c:cat>
            <c:strLit>
              <c:ptCount val="1"/>
              <c:pt idx="0">
                <c:v>Renteneinkommen bei Pension</c:v>
              </c:pt>
            </c:strLit>
          </c:cat>
          <c:val>
            <c:numRef>
              <c:f>Altersvorsorge!$G$26</c:f>
              <c:numCache>
                <c:formatCode>_ "Fr."\ * #,##0.00_ ;_ "Fr."\ * \-#,##0.00_ ;_ "Fr."\ * "-"??_ ;_ @_ </c:formatCode>
                <c:ptCount val="1"/>
                <c:pt idx="0">
                  <c:v>38807</c:v>
                </c:pt>
              </c:numCache>
            </c:numRef>
          </c:val>
        </c:ser>
        <c:ser>
          <c:idx val="2"/>
          <c:order val="2"/>
          <c:tx>
            <c:v>Kapitalverzehr</c:v>
          </c:tx>
          <c:spPr>
            <a:solidFill>
              <a:srgbClr val="FFFF00"/>
            </a:solidFill>
          </c:spPr>
          <c:dLbls>
            <c:showVal val="1"/>
          </c:dLbls>
          <c:cat>
            <c:strLit>
              <c:ptCount val="1"/>
              <c:pt idx="0">
                <c:v>Renteneinkommen bei Pension</c:v>
              </c:pt>
            </c:strLit>
          </c:cat>
          <c:val>
            <c:numRef>
              <c:f>Altersvorsorge!$G$61</c:f>
              <c:numCache>
                <c:formatCode>_ "Fr."\ * #,##0.00_ ;_ "Fr."\ * \-#,##0.00_ ;_ "Fr."\ * "-"??_ ;_ @_ </c:formatCode>
                <c:ptCount val="1"/>
                <c:pt idx="0">
                  <c:v>10846.9</c:v>
                </c:pt>
              </c:numCache>
            </c:numRef>
          </c:val>
        </c:ser>
        <c:overlap val="100"/>
        <c:axId val="51337472"/>
        <c:axId val="65814528"/>
      </c:barChart>
      <c:catAx>
        <c:axId val="51337472"/>
        <c:scaling>
          <c:orientation val="minMax"/>
        </c:scaling>
        <c:axPos val="b"/>
        <c:numFmt formatCode="@" sourceLinked="0"/>
        <c:tickLblPos val="nextTo"/>
        <c:crossAx val="65814528"/>
        <c:crosses val="autoZero"/>
        <c:auto val="1"/>
        <c:lblAlgn val="ctr"/>
        <c:lblOffset val="100"/>
        <c:noMultiLvlLbl val="1"/>
      </c:catAx>
      <c:valAx>
        <c:axId val="65814528"/>
        <c:scaling>
          <c:orientation val="minMax"/>
          <c:max val="112000"/>
          <c:min val="0"/>
        </c:scaling>
        <c:axPos val="l"/>
        <c:majorGridlines/>
        <c:numFmt formatCode="_ &quot;Fr.&quot;\ * #,##0.00_ ;_ &quot;Fr.&quot;\ * \-#,##0.00_ ;_ &quot;Fr.&quot;\ * &quot;-&quot;??_ ;_ @_ " sourceLinked="1"/>
        <c:tickLblPos val="nextTo"/>
        <c:spPr>
          <a:noFill/>
        </c:spPr>
        <c:crossAx val="51337472"/>
        <c:crosses val="autoZero"/>
        <c:crossBetween val="between"/>
      </c:valAx>
    </c:plotArea>
    <c:legend>
      <c:legendPos val="r"/>
      <c:layout/>
    </c:legend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133350</xdr:rowOff>
    </xdr:from>
    <xdr:to>
      <xdr:col>6</xdr:col>
      <xdr:colOff>1390649</xdr:colOff>
      <xdr:row>24</xdr:row>
      <xdr:rowOff>76199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35</xdr:row>
      <xdr:rowOff>57151</xdr:rowOff>
    </xdr:from>
    <xdr:to>
      <xdr:col>6</xdr:col>
      <xdr:colOff>1400174</xdr:colOff>
      <xdr:row>51</xdr:row>
      <xdr:rowOff>114301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152400</xdr:rowOff>
    </xdr:from>
    <xdr:to>
      <xdr:col>6</xdr:col>
      <xdr:colOff>1409700</xdr:colOff>
      <xdr:row>23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6</xdr:col>
      <xdr:colOff>1447799</xdr:colOff>
      <xdr:row>55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D5" sqref="D5"/>
    </sheetView>
  </sheetViews>
  <sheetFormatPr baseColWidth="10" defaultRowHeight="14.25"/>
  <cols>
    <col min="1" max="1" width="3" style="2" customWidth="1"/>
    <col min="2" max="2" width="19.5703125" style="2" customWidth="1"/>
    <col min="3" max="3" width="2.85546875" style="2" customWidth="1"/>
    <col min="4" max="4" width="15.140625" style="2" customWidth="1"/>
    <col min="5" max="5" width="7.140625" style="2" customWidth="1"/>
    <col min="6" max="6" width="18" style="2" customWidth="1"/>
    <col min="7" max="7" width="10.140625" style="2" customWidth="1"/>
    <col min="8" max="8" width="17.140625" style="2" customWidth="1"/>
    <col min="9" max="9" width="4.28515625" style="2" customWidth="1"/>
    <col min="10" max="16384" width="11.42578125" style="2"/>
  </cols>
  <sheetData>
    <row r="1" spans="1:10" s="3" customFormat="1" ht="26.25" customHeight="1">
      <c r="A1" s="12"/>
      <c r="B1" s="20" t="s">
        <v>36</v>
      </c>
      <c r="C1" s="21"/>
      <c r="D1" s="21"/>
      <c r="E1" s="21"/>
      <c r="F1" s="21"/>
      <c r="G1" s="19"/>
      <c r="H1" s="19"/>
      <c r="I1" s="56"/>
    </row>
    <row r="2" spans="1:10" s="3" customFormat="1" ht="26.25" customHeight="1">
      <c r="A2" s="52"/>
      <c r="B2" s="53" t="s">
        <v>53</v>
      </c>
      <c r="C2" s="54"/>
      <c r="D2" s="54"/>
      <c r="E2" s="54"/>
      <c r="F2" s="54"/>
      <c r="G2" s="55"/>
      <c r="H2" s="55"/>
      <c r="I2" s="16"/>
    </row>
    <row r="3" spans="1:10" ht="14.25" customHeight="1">
      <c r="A3" s="13"/>
      <c r="B3" s="15"/>
      <c r="C3" s="15"/>
      <c r="D3" s="15"/>
      <c r="E3" s="15"/>
      <c r="F3" s="15"/>
      <c r="G3" s="15"/>
      <c r="H3" s="15"/>
      <c r="I3" s="16"/>
    </row>
    <row r="4" spans="1:10" ht="14.25" customHeight="1">
      <c r="A4" s="13"/>
      <c r="B4" s="28" t="s">
        <v>69</v>
      </c>
      <c r="C4" s="22"/>
      <c r="D4" s="9" t="s">
        <v>70</v>
      </c>
      <c r="E4" s="4"/>
      <c r="F4" s="15"/>
      <c r="G4" s="15"/>
      <c r="H4" s="15"/>
      <c r="I4" s="16"/>
    </row>
    <row r="5" spans="1:10" ht="14.25" customHeight="1">
      <c r="A5" s="13"/>
      <c r="B5" s="23" t="s">
        <v>12</v>
      </c>
      <c r="C5" s="24"/>
      <c r="D5" s="10">
        <v>1976</v>
      </c>
      <c r="E5" s="6"/>
      <c r="F5" s="15"/>
      <c r="G5" s="15"/>
      <c r="H5" s="15"/>
      <c r="I5" s="16"/>
    </row>
    <row r="6" spans="1:10" ht="14.25" customHeight="1">
      <c r="A6" s="13"/>
      <c r="B6" s="25" t="s">
        <v>13</v>
      </c>
      <c r="C6" s="26"/>
      <c r="D6" s="11" t="s">
        <v>35</v>
      </c>
      <c r="E6" s="8"/>
      <c r="F6" s="15"/>
      <c r="G6" s="15"/>
      <c r="H6" s="15"/>
      <c r="I6" s="16"/>
    </row>
    <row r="7" spans="1:10" ht="14.25" customHeight="1">
      <c r="A7" s="13"/>
      <c r="B7" s="15"/>
      <c r="C7" s="15"/>
      <c r="D7" s="15"/>
      <c r="E7" s="15"/>
      <c r="F7" s="15"/>
      <c r="G7" s="15"/>
      <c r="H7" s="15"/>
      <c r="I7" s="16"/>
    </row>
    <row r="8" spans="1:10" ht="14.25" customHeight="1">
      <c r="A8" s="13"/>
      <c r="B8" s="15"/>
      <c r="C8" s="15"/>
      <c r="D8" s="15"/>
      <c r="E8" s="15"/>
      <c r="F8" s="15"/>
      <c r="G8" s="15"/>
      <c r="H8" s="15"/>
      <c r="I8" s="16"/>
    </row>
    <row r="9" spans="1:10" ht="14.25" customHeight="1">
      <c r="A9" s="13"/>
      <c r="B9" s="31" t="s">
        <v>1</v>
      </c>
      <c r="C9" s="27"/>
      <c r="D9" s="36">
        <v>149500</v>
      </c>
      <c r="E9" s="15"/>
      <c r="F9" s="28" t="s">
        <v>9</v>
      </c>
      <c r="G9" s="29"/>
      <c r="H9" s="15"/>
      <c r="I9" s="16"/>
    </row>
    <row r="10" spans="1:10" ht="14.25" customHeight="1">
      <c r="A10" s="13"/>
      <c r="B10" s="15"/>
      <c r="C10" s="15"/>
      <c r="D10" s="15"/>
      <c r="E10" s="15"/>
      <c r="F10" s="23"/>
      <c r="G10" s="30"/>
      <c r="H10" s="15"/>
      <c r="I10" s="16"/>
    </row>
    <row r="11" spans="1:10" ht="14.25" customHeight="1">
      <c r="A11" s="13"/>
      <c r="B11" s="28" t="s">
        <v>2</v>
      </c>
      <c r="C11" s="22"/>
      <c r="D11" s="33">
        <v>2312</v>
      </c>
      <c r="E11" s="15"/>
      <c r="F11" s="23" t="s">
        <v>14</v>
      </c>
      <c r="G11" s="30" t="s">
        <v>12</v>
      </c>
      <c r="H11" s="15"/>
      <c r="I11" s="16"/>
    </row>
    <row r="12" spans="1:10">
      <c r="A12" s="13"/>
      <c r="B12" s="23" t="s">
        <v>55</v>
      </c>
      <c r="C12" s="24"/>
      <c r="D12" s="34">
        <f>D11*12</f>
        <v>27744</v>
      </c>
      <c r="E12" s="15"/>
      <c r="F12" s="5"/>
      <c r="G12" s="6"/>
      <c r="H12" s="15"/>
      <c r="I12" s="16"/>
    </row>
    <row r="13" spans="1:10">
      <c r="A13" s="13"/>
      <c r="B13" s="23" t="s">
        <v>4</v>
      </c>
      <c r="C13" s="24"/>
      <c r="D13" s="34">
        <f>D12*0.4</f>
        <v>11097.6</v>
      </c>
      <c r="E13" s="15"/>
      <c r="F13" s="5"/>
      <c r="G13" s="6"/>
      <c r="H13" s="15"/>
      <c r="I13" s="16"/>
      <c r="J13" s="37"/>
    </row>
    <row r="14" spans="1:10">
      <c r="A14" s="13"/>
      <c r="B14" s="23" t="s">
        <v>5</v>
      </c>
      <c r="C14" s="24"/>
      <c r="D14" s="34">
        <f>D12*0.8</f>
        <v>22195.200000000001</v>
      </c>
      <c r="E14" s="15"/>
      <c r="F14" s="7"/>
      <c r="G14" s="8"/>
      <c r="H14" s="15"/>
      <c r="I14" s="16"/>
      <c r="J14" s="37"/>
    </row>
    <row r="15" spans="1:10">
      <c r="A15" s="13"/>
      <c r="B15" s="25" t="s">
        <v>6</v>
      </c>
      <c r="C15" s="26"/>
      <c r="D15" s="35">
        <f>D12*0.4</f>
        <v>11097.6</v>
      </c>
      <c r="E15" s="15"/>
      <c r="F15" s="15"/>
      <c r="G15" s="15"/>
      <c r="H15" s="15"/>
      <c r="I15" s="16"/>
    </row>
    <row r="16" spans="1:10">
      <c r="A16" s="13"/>
      <c r="B16" s="15"/>
      <c r="C16" s="15"/>
      <c r="D16" s="15"/>
      <c r="E16" s="15"/>
      <c r="F16" s="15"/>
      <c r="G16" s="15"/>
      <c r="H16" s="15"/>
      <c r="I16" s="16"/>
    </row>
    <row r="17" spans="1:10">
      <c r="A17" s="13"/>
      <c r="B17" s="15"/>
      <c r="C17" s="15"/>
      <c r="D17" s="15"/>
      <c r="E17" s="15"/>
      <c r="F17" s="38"/>
      <c r="G17" s="38"/>
      <c r="H17" s="15"/>
      <c r="I17" s="16"/>
    </row>
    <row r="18" spans="1:10" ht="15">
      <c r="A18" s="13"/>
      <c r="B18" s="28" t="s">
        <v>7</v>
      </c>
      <c r="C18" s="22"/>
      <c r="D18" s="29"/>
      <c r="E18" s="15"/>
      <c r="F18" s="43" t="s">
        <v>26</v>
      </c>
      <c r="G18" s="15"/>
      <c r="H18" s="15"/>
      <c r="I18" s="16"/>
      <c r="J18"/>
    </row>
    <row r="19" spans="1:10">
      <c r="A19" s="13"/>
      <c r="B19" s="23" t="s">
        <v>54</v>
      </c>
      <c r="C19" s="24"/>
      <c r="D19" s="35">
        <v>38807</v>
      </c>
      <c r="E19" s="24"/>
      <c r="F19" s="62"/>
      <c r="G19" s="15"/>
      <c r="H19" s="15"/>
      <c r="I19" s="16"/>
    </row>
    <row r="20" spans="1:10">
      <c r="A20" s="13"/>
      <c r="B20" s="23" t="s">
        <v>3</v>
      </c>
      <c r="C20" s="24"/>
      <c r="D20" s="44">
        <v>59800</v>
      </c>
      <c r="E20" s="45"/>
      <c r="F20" s="41">
        <v>0.9</v>
      </c>
      <c r="G20" s="15"/>
      <c r="H20" s="15"/>
      <c r="I20" s="16"/>
    </row>
    <row r="21" spans="1:10">
      <c r="A21" s="13"/>
      <c r="B21" s="23" t="s">
        <v>4</v>
      </c>
      <c r="C21" s="24"/>
      <c r="D21" s="34">
        <v>11960</v>
      </c>
      <c r="E21" s="15"/>
      <c r="F21" s="42"/>
      <c r="G21" s="15"/>
      <c r="H21" s="15"/>
      <c r="I21" s="16"/>
    </row>
    <row r="22" spans="1:10">
      <c r="A22" s="13"/>
      <c r="B22" s="23" t="s">
        <v>5</v>
      </c>
      <c r="C22" s="24"/>
      <c r="D22" s="39">
        <v>47840</v>
      </c>
      <c r="E22" s="45"/>
      <c r="F22" s="40">
        <v>0.9</v>
      </c>
      <c r="G22" s="15"/>
      <c r="H22" s="15"/>
      <c r="I22" s="16"/>
    </row>
    <row r="23" spans="1:10">
      <c r="A23" s="13"/>
      <c r="B23" s="25" t="s">
        <v>6</v>
      </c>
      <c r="C23" s="26"/>
      <c r="D23" s="35">
        <v>11960</v>
      </c>
      <c r="E23" s="15"/>
      <c r="F23" s="42"/>
      <c r="G23" s="15"/>
      <c r="H23" s="15"/>
      <c r="I23" s="16"/>
    </row>
    <row r="24" spans="1:10">
      <c r="A24" s="13"/>
      <c r="B24" s="15"/>
      <c r="C24" s="15"/>
      <c r="D24" s="15"/>
      <c r="E24" s="15"/>
      <c r="F24" s="42"/>
      <c r="G24" s="15"/>
      <c r="H24" s="15"/>
      <c r="I24" s="16"/>
    </row>
    <row r="25" spans="1:10" ht="15">
      <c r="A25" s="13"/>
      <c r="B25" s="28" t="s">
        <v>8</v>
      </c>
      <c r="C25" s="22"/>
      <c r="D25" s="29"/>
      <c r="E25" s="15"/>
      <c r="F25" s="42"/>
      <c r="G25" s="15"/>
      <c r="H25" s="15"/>
      <c r="I25" s="16"/>
    </row>
    <row r="26" spans="1:10">
      <c r="A26" s="13"/>
      <c r="B26" s="23" t="s">
        <v>3</v>
      </c>
      <c r="C26" s="24"/>
      <c r="D26" s="39">
        <f>IF(D9&lt;D33,D9*0.8,D33*0.8)</f>
        <v>118560</v>
      </c>
      <c r="E26" s="45"/>
      <c r="F26" s="40">
        <v>0.9</v>
      </c>
      <c r="G26" s="15"/>
      <c r="H26" s="15"/>
      <c r="I26" s="16"/>
    </row>
    <row r="27" spans="1:10">
      <c r="A27" s="13"/>
      <c r="B27" s="23" t="s">
        <v>5</v>
      </c>
      <c r="C27" s="24"/>
      <c r="D27" s="39">
        <f>IF(D9&lt;D33,D9*0.4,D33*0.4)</f>
        <v>59280</v>
      </c>
      <c r="E27" s="45"/>
      <c r="F27" s="40">
        <v>0.7</v>
      </c>
      <c r="G27" s="15"/>
      <c r="H27" s="15"/>
      <c r="I27" s="16"/>
    </row>
    <row r="28" spans="1:10">
      <c r="A28" s="13"/>
      <c r="B28" s="25" t="s">
        <v>6</v>
      </c>
      <c r="C28" s="26"/>
      <c r="D28" s="35">
        <f>IF(D9&lt;D33,D9*0.15,D33*0.15)</f>
        <v>22230</v>
      </c>
      <c r="E28" s="15"/>
      <c r="F28" s="42"/>
      <c r="G28" s="15"/>
      <c r="H28" s="15"/>
      <c r="I28" s="16"/>
    </row>
    <row r="29" spans="1:10">
      <c r="A29" s="13"/>
      <c r="B29" s="15"/>
      <c r="C29" s="15"/>
      <c r="D29" s="15"/>
      <c r="E29" s="15"/>
      <c r="F29" s="42"/>
      <c r="G29" s="15"/>
      <c r="H29" s="15"/>
      <c r="I29" s="16"/>
    </row>
    <row r="30" spans="1:10" ht="15">
      <c r="A30" s="13"/>
      <c r="B30" s="28" t="s">
        <v>11</v>
      </c>
      <c r="C30" s="22"/>
      <c r="D30" s="29"/>
      <c r="E30" s="15"/>
      <c r="F30" s="42"/>
      <c r="G30" s="15"/>
      <c r="H30" s="15"/>
      <c r="I30" s="16"/>
    </row>
    <row r="31" spans="1:10">
      <c r="A31" s="13"/>
      <c r="B31" s="25" t="s">
        <v>3</v>
      </c>
      <c r="C31" s="26"/>
      <c r="D31" s="39"/>
      <c r="E31" s="45"/>
      <c r="F31" s="40">
        <v>1.3</v>
      </c>
      <c r="G31" s="15"/>
      <c r="H31" s="15"/>
      <c r="I31" s="16"/>
    </row>
    <row r="32" spans="1:10">
      <c r="A32" s="13"/>
      <c r="B32" s="15"/>
      <c r="C32" s="15"/>
      <c r="D32" s="15"/>
      <c r="E32" s="15"/>
      <c r="F32" s="15"/>
      <c r="G32" s="15"/>
      <c r="H32" s="15"/>
      <c r="I32" s="16"/>
    </row>
    <row r="33" spans="1:9" ht="15">
      <c r="A33" s="13"/>
      <c r="B33" s="31" t="s">
        <v>10</v>
      </c>
      <c r="C33" s="27"/>
      <c r="D33" s="36">
        <v>148200</v>
      </c>
      <c r="E33" s="15"/>
      <c r="F33" s="15"/>
      <c r="G33" s="15"/>
      <c r="H33" s="15"/>
      <c r="I33" s="16"/>
    </row>
    <row r="34" spans="1:9">
      <c r="A34" s="13"/>
      <c r="B34" s="15"/>
      <c r="C34" s="15"/>
      <c r="D34" s="15"/>
      <c r="E34" s="15"/>
      <c r="F34" s="15"/>
      <c r="G34" s="15"/>
      <c r="H34" s="15"/>
      <c r="I34" s="16"/>
    </row>
    <row r="35" spans="1:9">
      <c r="A35" s="13"/>
      <c r="B35" s="15"/>
      <c r="C35" s="15"/>
      <c r="D35" s="15"/>
      <c r="E35" s="15"/>
      <c r="F35" s="15"/>
      <c r="G35" s="15"/>
      <c r="H35" s="15"/>
      <c r="I35" s="16"/>
    </row>
    <row r="36" spans="1:9">
      <c r="A36" s="13"/>
      <c r="B36" s="57" t="s">
        <v>37</v>
      </c>
      <c r="C36" s="22"/>
      <c r="D36" s="22"/>
      <c r="E36" s="22"/>
      <c r="F36" s="22"/>
      <c r="G36" s="22"/>
      <c r="H36" s="29"/>
      <c r="I36" s="16"/>
    </row>
    <row r="37" spans="1:9">
      <c r="A37" s="13"/>
      <c r="B37" s="23" t="s">
        <v>38</v>
      </c>
      <c r="C37" s="24"/>
      <c r="D37" s="24"/>
      <c r="E37" s="24"/>
      <c r="F37" s="24"/>
      <c r="G37" s="24"/>
      <c r="H37" s="30"/>
      <c r="I37" s="16"/>
    </row>
    <row r="38" spans="1:9">
      <c r="A38" s="13"/>
      <c r="B38" s="23" t="s">
        <v>39</v>
      </c>
      <c r="C38" s="24"/>
      <c r="D38" s="24"/>
      <c r="E38" s="24"/>
      <c r="F38" s="24"/>
      <c r="G38" s="24"/>
      <c r="H38" s="30"/>
      <c r="I38" s="16"/>
    </row>
    <row r="39" spans="1:9">
      <c r="A39" s="13"/>
      <c r="B39" s="23" t="s">
        <v>40</v>
      </c>
      <c r="C39" s="24"/>
      <c r="D39" s="24"/>
      <c r="E39" s="24"/>
      <c r="F39" s="24"/>
      <c r="G39" s="24"/>
      <c r="H39" s="30"/>
      <c r="I39" s="16"/>
    </row>
    <row r="40" spans="1:9">
      <c r="A40" s="13"/>
      <c r="B40" s="23" t="s">
        <v>41</v>
      </c>
      <c r="C40" s="24"/>
      <c r="D40" s="24"/>
      <c r="E40" s="24"/>
      <c r="F40" s="24"/>
      <c r="G40" s="24"/>
      <c r="H40" s="30"/>
      <c r="I40" s="16"/>
    </row>
    <row r="41" spans="1:9">
      <c r="A41" s="13"/>
      <c r="B41" s="25" t="s">
        <v>42</v>
      </c>
      <c r="C41" s="26"/>
      <c r="D41" s="26"/>
      <c r="E41" s="26"/>
      <c r="F41" s="26"/>
      <c r="G41" s="26"/>
      <c r="H41" s="58"/>
      <c r="I41" s="16"/>
    </row>
    <row r="42" spans="1:9">
      <c r="A42" s="13"/>
      <c r="B42" s="15"/>
      <c r="C42" s="15"/>
      <c r="D42" s="15"/>
      <c r="E42" s="15"/>
      <c r="F42" s="15"/>
      <c r="G42" s="15"/>
      <c r="H42" s="15"/>
      <c r="I42" s="16"/>
    </row>
    <row r="43" spans="1:9" ht="15" thickBot="1">
      <c r="A43" s="14"/>
      <c r="B43" s="17" t="s">
        <v>63</v>
      </c>
      <c r="C43" s="17"/>
      <c r="D43" s="17" t="s">
        <v>64</v>
      </c>
      <c r="E43" s="17">
        <v>2016</v>
      </c>
      <c r="F43" s="17"/>
      <c r="G43" s="17"/>
      <c r="H43" s="17"/>
      <c r="I43" s="18"/>
    </row>
  </sheetData>
  <phoneticPr fontId="8" type="noConversion"/>
  <printOptions horizontalCentered="1" verticalCentered="1" gridLines="1"/>
  <pageMargins left="0.43307086614173229" right="0.27559055118110237" top="1.5354330708661419" bottom="0.98425196850393704" header="0.65" footer="0.51181102362204722"/>
  <pageSetup paperSize="9" orientation="portrait" r:id="rId1"/>
  <headerFooter>
    <oddHeader>&amp;R&amp;"Arial,Fett"&amp;11www.beatmunsch.ch&amp;"Arial,Standard"&amp;10
&amp;8Finanzplanung. Versicherungsberatung. Steuerservice
&amp;9consulting@beatmunsch.ch
+41 79 398 98 92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04"/>
  <sheetViews>
    <sheetView topLeftCell="A17" workbookViewId="0">
      <selection activeCell="G29" sqref="G29"/>
    </sheetView>
  </sheetViews>
  <sheetFormatPr baseColWidth="10" defaultRowHeight="12.75"/>
  <cols>
    <col min="2" max="2" width="13.7109375" customWidth="1"/>
    <col min="3" max="3" width="3.28515625" customWidth="1"/>
    <col min="4" max="4" width="15.42578125" bestFit="1" customWidth="1"/>
    <col min="5" max="5" width="3.42578125" customWidth="1"/>
    <col min="6" max="6" width="16.5703125" customWidth="1"/>
    <col min="7" max="7" width="21.85546875" customWidth="1"/>
  </cols>
  <sheetData>
    <row r="1" spans="1:8" s="49" customFormat="1" ht="15.75">
      <c r="A1" s="49" t="s">
        <v>15</v>
      </c>
      <c r="D1" s="49" t="str">
        <f>'Eingaben Versicherter'!D4</f>
        <v xml:space="preserve"> Frank Tester</v>
      </c>
      <c r="E1" s="49" t="s">
        <v>49</v>
      </c>
    </row>
    <row r="2" spans="1:8">
      <c r="H2" s="59"/>
    </row>
    <row r="3" spans="1:8" s="1" customFormat="1">
      <c r="A3" s="1" t="s">
        <v>45</v>
      </c>
      <c r="D3" s="48">
        <f>'Eingaben Versicherter'!D9</f>
        <v>149500</v>
      </c>
      <c r="F3" s="1" t="s">
        <v>50</v>
      </c>
      <c r="G3" s="1">
        <f>IF('Eingaben Versicherter'!D6="m",65,64)</f>
        <v>65</v>
      </c>
    </row>
    <row r="4" spans="1:8" s="1" customFormat="1">
      <c r="A4" s="1" t="s">
        <v>43</v>
      </c>
      <c r="D4" s="48">
        <v>112000</v>
      </c>
    </row>
    <row r="5" spans="1:8">
      <c r="H5" s="59"/>
    </row>
    <row r="6" spans="1:8" s="1" customFormat="1"/>
    <row r="7" spans="1:8">
      <c r="A7" s="1" t="s">
        <v>48</v>
      </c>
      <c r="H7" s="59"/>
    </row>
    <row r="8" spans="1:8">
      <c r="H8" s="59"/>
    </row>
    <row r="9" spans="1:8">
      <c r="H9" s="59"/>
    </row>
    <row r="10" spans="1:8">
      <c r="H10" s="59"/>
    </row>
    <row r="11" spans="1:8">
      <c r="H11" s="59"/>
    </row>
    <row r="12" spans="1:8">
      <c r="H12" s="59"/>
    </row>
    <row r="13" spans="1:8">
      <c r="H13" s="59"/>
    </row>
    <row r="14" spans="1:8">
      <c r="H14" s="59"/>
    </row>
    <row r="15" spans="1:8">
      <c r="H15" s="59"/>
    </row>
    <row r="26" spans="1:7">
      <c r="A26" s="59" t="s">
        <v>46</v>
      </c>
      <c r="G26" s="64">
        <f>'Eingaben Versicherter'!D12</f>
        <v>27744</v>
      </c>
    </row>
    <row r="27" spans="1:7">
      <c r="A27" t="s">
        <v>8</v>
      </c>
      <c r="G27" s="64">
        <f>'Eingaben Versicherter'!D26</f>
        <v>118560</v>
      </c>
    </row>
    <row r="28" spans="1:7">
      <c r="A28" t="s">
        <v>27</v>
      </c>
      <c r="G28" s="64">
        <f>IF(G27+G26&lt;D3*'Eingaben Versicherter'!F26,G27,(D3*'Eingaben Versicherter'!F26)-G26)</f>
        <v>106806</v>
      </c>
    </row>
    <row r="29" spans="1:7">
      <c r="A29" t="s">
        <v>11</v>
      </c>
      <c r="G29" s="64">
        <f>'Eingaben Versicherter'!D31</f>
        <v>0</v>
      </c>
    </row>
    <row r="30" spans="1:7">
      <c r="A30" s="1" t="s">
        <v>22</v>
      </c>
      <c r="B30" s="1"/>
      <c r="C30" s="1"/>
      <c r="D30" s="1"/>
      <c r="E30" s="1"/>
      <c r="G30" s="65">
        <f>IF(G26+G28+G29&lt;'Eingaben Versicherter'!D9*'Eingaben Versicherter'!F31,G29+G28+G26,'Eingaben Versicherter'!D9*'Eingaben Versicherter'!F31)</f>
        <v>134550</v>
      </c>
    </row>
    <row r="31" spans="1:7">
      <c r="A31" s="1" t="s">
        <v>23</v>
      </c>
      <c r="B31" s="1"/>
      <c r="C31" s="1"/>
      <c r="D31" s="1"/>
      <c r="E31" s="1"/>
      <c r="G31" s="46">
        <f>G30/D3</f>
        <v>0.9</v>
      </c>
    </row>
    <row r="32" spans="1:7" s="1" customFormat="1">
      <c r="A32" s="1" t="s">
        <v>44</v>
      </c>
      <c r="B32"/>
      <c r="C32"/>
      <c r="D32"/>
      <c r="E32"/>
      <c r="G32" s="61" t="str">
        <f>IF(D4&lt;G30,"Keine",D4-G30)</f>
        <v>Keine</v>
      </c>
    </row>
    <row r="33" spans="1:4" s="1" customFormat="1"/>
    <row r="35" spans="1:4">
      <c r="A35" s="1" t="s">
        <v>47</v>
      </c>
    </row>
    <row r="41" spans="1:4" s="1" customFormat="1"/>
    <row r="42" spans="1:4" s="1" customFormat="1"/>
    <row r="45" spans="1:4">
      <c r="A45" s="1"/>
    </row>
    <row r="47" spans="1:4">
      <c r="D47" s="47"/>
    </row>
    <row r="48" spans="1:4">
      <c r="D48" s="47"/>
    </row>
    <row r="49" spans="1:7">
      <c r="D49" s="47"/>
    </row>
    <row r="50" spans="1:7" s="1" customFormat="1">
      <c r="D50" s="48"/>
    </row>
    <row r="51" spans="1:7" s="1" customFormat="1">
      <c r="D51" s="46"/>
    </row>
    <row r="53" spans="1:7">
      <c r="A53" s="59" t="s">
        <v>46</v>
      </c>
      <c r="G53" s="64">
        <f>G26</f>
        <v>27744</v>
      </c>
    </row>
    <row r="54" spans="1:7">
      <c r="A54" t="s">
        <v>7</v>
      </c>
      <c r="G54" s="64">
        <f>'Eingaben Versicherter'!D20</f>
        <v>59800</v>
      </c>
    </row>
    <row r="55" spans="1:7">
      <c r="A55" t="s">
        <v>11</v>
      </c>
      <c r="G55" s="64">
        <f>'Eingaben Versicherter'!D31</f>
        <v>0</v>
      </c>
    </row>
    <row r="56" spans="1:7">
      <c r="A56" s="1" t="s">
        <v>22</v>
      </c>
      <c r="B56" s="1"/>
      <c r="C56" s="1"/>
      <c r="D56" s="1"/>
      <c r="E56" s="1"/>
      <c r="G56" s="65">
        <f>IF(G53+G54+G55&lt;'Eingaben Versicherter'!D9*'Eingaben Versicherter'!F31,G53+G54+G55,'Eingaben Versicherter'!D9*'Eingaben Versicherter'!F31)</f>
        <v>87544</v>
      </c>
    </row>
    <row r="57" spans="1:7">
      <c r="A57" s="1" t="s">
        <v>23</v>
      </c>
      <c r="B57" s="1"/>
      <c r="C57" s="1"/>
      <c r="D57" s="1"/>
      <c r="E57" s="1"/>
      <c r="G57" s="46">
        <f>G56/D3</f>
        <v>0.58557859531772571</v>
      </c>
    </row>
    <row r="58" spans="1:7">
      <c r="A58" s="1" t="s">
        <v>44</v>
      </c>
      <c r="G58" s="60">
        <f>IF(D4&lt;G56,"Keine",D4-G56)</f>
        <v>24456</v>
      </c>
    </row>
    <row r="59" spans="1:7" s="1" customFormat="1">
      <c r="D59" s="48"/>
    </row>
    <row r="60" spans="1:7" s="1" customFormat="1">
      <c r="D60" s="46"/>
    </row>
    <row r="77" spans="1:1">
      <c r="A77" s="1"/>
    </row>
    <row r="86" spans="1:1">
      <c r="A86" s="1"/>
    </row>
    <row r="95" spans="1:1">
      <c r="A95" s="1"/>
    </row>
    <row r="104" spans="1:1">
      <c r="A104" s="1"/>
    </row>
  </sheetData>
  <phoneticPr fontId="8" type="noConversion"/>
  <pageMargins left="0.78740157480314965" right="0.78740157480314965" top="1.0629921259842521" bottom="0.39370078740157483" header="0.23622047244094491" footer="0.1574803149606299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3"/>
  <sheetViews>
    <sheetView workbookViewId="0">
      <selection activeCell="D10" sqref="D10"/>
    </sheetView>
  </sheetViews>
  <sheetFormatPr baseColWidth="10" defaultRowHeight="12.75"/>
  <cols>
    <col min="2" max="2" width="13.7109375" customWidth="1"/>
    <col min="3" max="3" width="3.28515625" customWidth="1"/>
    <col min="4" max="4" width="15.5703125" bestFit="1" customWidth="1"/>
    <col min="6" max="6" width="15.42578125" bestFit="1" customWidth="1"/>
  </cols>
  <sheetData>
    <row r="1" spans="1:6" s="49" customFormat="1" ht="15.75">
      <c r="A1" s="49" t="s">
        <v>15</v>
      </c>
      <c r="D1" s="49" t="str">
        <f>'Eingaben Versicherter'!D4</f>
        <v xml:space="preserve"> Frank Tester</v>
      </c>
    </row>
    <row r="3" spans="1:6" s="1" customFormat="1">
      <c r="A3" s="1" t="s">
        <v>16</v>
      </c>
      <c r="D3" s="48">
        <f>'Eingaben Versicherter'!D9</f>
        <v>149500</v>
      </c>
    </row>
    <row r="5" spans="1:6">
      <c r="A5" s="1" t="s">
        <v>24</v>
      </c>
      <c r="D5" s="1">
        <f>IF('Eingaben Versicherter'!D6="m",65,64)</f>
        <v>65</v>
      </c>
    </row>
    <row r="7" spans="1:6">
      <c r="B7" s="1" t="s">
        <v>25</v>
      </c>
      <c r="D7" s="51">
        <f>'Eingaben Versicherter'!F12</f>
        <v>0</v>
      </c>
    </row>
    <row r="8" spans="1:6">
      <c r="B8" t="s">
        <v>28</v>
      </c>
      <c r="D8" s="50">
        <f>'Eingaben Versicherter'!G12</f>
        <v>0</v>
      </c>
    </row>
    <row r="9" spans="1:6">
      <c r="D9" s="50"/>
    </row>
    <row r="10" spans="1:6" s="1" customFormat="1">
      <c r="A10" s="1" t="s">
        <v>30</v>
      </c>
      <c r="B10" s="1" t="s">
        <v>29</v>
      </c>
      <c r="D10" s="51">
        <f>(D8+25)-'Eingaben Versicherter'!D5</f>
        <v>-1951</v>
      </c>
      <c r="F10" s="51">
        <f>D5</f>
        <v>65</v>
      </c>
    </row>
    <row r="15" spans="1:6">
      <c r="A15" s="1" t="s">
        <v>17</v>
      </c>
    </row>
    <row r="17" spans="1:6">
      <c r="A17" t="s">
        <v>21</v>
      </c>
      <c r="D17" s="47">
        <f>F17+'Eingaben Versicherter'!D13</f>
        <v>38841.599999999999</v>
      </c>
      <c r="E17" s="47"/>
      <c r="F17" s="47">
        <f>'Eingaben Versicherter'!D12</f>
        <v>27744</v>
      </c>
    </row>
    <row r="18" spans="1:6">
      <c r="A18" t="s">
        <v>8</v>
      </c>
      <c r="D18" s="47">
        <f>F18</f>
        <v>118560</v>
      </c>
      <c r="E18" s="47"/>
      <c r="F18" s="47">
        <f>'Eingaben Versicherter'!D26</f>
        <v>118560</v>
      </c>
    </row>
    <row r="19" spans="1:6">
      <c r="A19" t="s">
        <v>27</v>
      </c>
      <c r="D19" s="47">
        <f>IF((D18+D17)&lt;D3*'Eingaben Versicherter'!F26,D18,(D3*'Eingaben Versicherter'!F26)-D17)</f>
        <v>95708.4</v>
      </c>
      <c r="E19" s="47"/>
      <c r="F19" s="47">
        <f>IF(F18+F17&lt;D3*'Eingaben Versicherter'!F26,F18,(D3*'Eingaben Versicherter'!F26)-F17)</f>
        <v>106806</v>
      </c>
    </row>
    <row r="20" spans="1:6">
      <c r="A20" t="s">
        <v>11</v>
      </c>
      <c r="D20" s="47">
        <f>F20</f>
        <v>0</v>
      </c>
      <c r="E20" s="47"/>
      <c r="F20" s="47">
        <f>'Eingaben Versicherter'!D31</f>
        <v>0</v>
      </c>
    </row>
    <row r="21" spans="1:6" s="1" customFormat="1">
      <c r="A21" s="1" t="s">
        <v>22</v>
      </c>
      <c r="D21" s="48">
        <f>IF(D20+D19+D17&lt;'Eingaben Versicherter'!D9*'Eingaben Versicherter'!F31,D17+D19+D20,'Eingaben Versicherter'!D9*'Eingaben Versicherter'!F31)</f>
        <v>134550</v>
      </c>
      <c r="E21" s="48"/>
      <c r="F21" s="48">
        <f>IF(F20+F19+F17&lt;'Eingaben Versicherter'!D9*'Eingaben Versicherter'!F31,F20+F19+F17,'Eingaben Versicherter'!D9*'Eingaben Versicherter'!F31)</f>
        <v>134550</v>
      </c>
    </row>
    <row r="22" spans="1:6" s="1" customFormat="1">
      <c r="A22" s="1" t="s">
        <v>23</v>
      </c>
      <c r="D22" s="46">
        <f>D21/D3</f>
        <v>0.9</v>
      </c>
      <c r="F22" s="46">
        <f>F21/D3</f>
        <v>0.9</v>
      </c>
    </row>
    <row r="25" spans="1:6">
      <c r="A25" s="1" t="s">
        <v>18</v>
      </c>
    </row>
    <row r="27" spans="1:6">
      <c r="A27" t="s">
        <v>21</v>
      </c>
      <c r="D27" s="47">
        <f>F27+'Eingaben Versicherter'!D13</f>
        <v>38841.599999999999</v>
      </c>
      <c r="E27" s="47"/>
      <c r="F27" s="47">
        <f>F17</f>
        <v>27744</v>
      </c>
    </row>
    <row r="28" spans="1:6">
      <c r="A28" t="s">
        <v>7</v>
      </c>
      <c r="D28" s="47">
        <f>F28+'Eingaben Versicherter'!D21</f>
        <v>71760</v>
      </c>
      <c r="E28" s="47"/>
      <c r="F28" s="47">
        <f>'Eingaben Versicherter'!D20</f>
        <v>59800</v>
      </c>
    </row>
    <row r="29" spans="1:6">
      <c r="A29" t="s">
        <v>31</v>
      </c>
      <c r="D29" s="47">
        <f>IF(D27+D28&lt;D3*'Eingaben Versicherter'!F20,D28,D3*'Eingaben Versicherter'!F20-D27)</f>
        <v>71760</v>
      </c>
      <c r="E29" s="47"/>
      <c r="F29" s="47"/>
    </row>
    <row r="30" spans="1:6">
      <c r="A30" t="s">
        <v>11</v>
      </c>
      <c r="D30" s="47">
        <f>F30</f>
        <v>0</v>
      </c>
      <c r="E30" s="47"/>
      <c r="F30" s="47">
        <f>'Eingaben Versicherter'!D31</f>
        <v>0</v>
      </c>
    </row>
    <row r="31" spans="1:6" s="1" customFormat="1">
      <c r="A31" s="1" t="s">
        <v>22</v>
      </c>
      <c r="D31" s="48">
        <f>IF(D30+D29+D27&lt;'Eingaben Versicherter'!D9*'Eingaben Versicherter'!F31,D27+D29+D30,'Eingaben Versicherter'!D9*'Eingaben Versicherter'!F31)</f>
        <v>110601.60000000001</v>
      </c>
      <c r="E31" s="48"/>
      <c r="F31" s="48">
        <f>IF(F30+F28+F27&lt;'Eingaben Versicherter'!D9*'Eingaben Versicherter'!F31,F27+F28+F30,'Eingaben Versicherter'!D9*'Eingaben Versicherter'!F31)</f>
        <v>87544</v>
      </c>
    </row>
    <row r="32" spans="1:6" s="1" customFormat="1">
      <c r="A32" s="1" t="s">
        <v>23</v>
      </c>
      <c r="D32" s="46">
        <f>D31/D3</f>
        <v>0.73981003344481611</v>
      </c>
      <c r="F32" s="46">
        <f>F31/D3</f>
        <v>0.58557859531772571</v>
      </c>
    </row>
    <row r="33" spans="1:6">
      <c r="D33" s="32"/>
    </row>
    <row r="35" spans="1:6">
      <c r="A35" s="1" t="s">
        <v>19</v>
      </c>
    </row>
    <row r="37" spans="1:6">
      <c r="A37" t="s">
        <v>21</v>
      </c>
      <c r="D37" s="47">
        <f>F37+'Eingaben Versicherter'!D15</f>
        <v>33292.800000000003</v>
      </c>
      <c r="E37" s="47"/>
      <c r="F37" s="47">
        <f>'Eingaben Versicherter'!D14</f>
        <v>22195.200000000001</v>
      </c>
    </row>
    <row r="38" spans="1:6">
      <c r="A38" t="s">
        <v>8</v>
      </c>
      <c r="D38" s="47">
        <f>F38+'Eingaben Versicherter'!D28</f>
        <v>81510</v>
      </c>
      <c r="E38" s="47"/>
      <c r="F38" s="47">
        <f>'Eingaben Versicherter'!D27</f>
        <v>59280</v>
      </c>
    </row>
    <row r="39" spans="1:6">
      <c r="A39" t="s">
        <v>27</v>
      </c>
      <c r="D39" s="47">
        <f>IF(D38+D37&lt;D3*'Eingaben Versicherter'!F27,D38,D3*'Eingaben Versicherter'!F27-D37)</f>
        <v>71357.2</v>
      </c>
      <c r="E39" s="47"/>
      <c r="F39" s="47">
        <f>IF(F37+F38&lt;D3*'Eingaben Versicherter'!F27,F38,(D3*'Eingaben Versicherter'!F27)-F37)</f>
        <v>59280</v>
      </c>
    </row>
    <row r="40" spans="1:6" s="1" customFormat="1">
      <c r="A40" s="1" t="s">
        <v>22</v>
      </c>
      <c r="D40" s="48">
        <f>D39+D37</f>
        <v>104650</v>
      </c>
      <c r="E40" s="48"/>
      <c r="F40" s="48">
        <f>F37+F39</f>
        <v>81475.199999999997</v>
      </c>
    </row>
    <row r="41" spans="1:6" s="1" customFormat="1">
      <c r="A41" s="1" t="s">
        <v>23</v>
      </c>
      <c r="D41" s="46">
        <f>D40/D3</f>
        <v>0.7</v>
      </c>
      <c r="F41" s="46">
        <f>F40/D3</f>
        <v>0.5449846153846154</v>
      </c>
    </row>
    <row r="45" spans="1:6">
      <c r="A45" s="1" t="s">
        <v>20</v>
      </c>
    </row>
    <row r="47" spans="1:6">
      <c r="A47" t="s">
        <v>21</v>
      </c>
      <c r="D47" s="47">
        <f>F47+'Eingaben Versicherter'!D15</f>
        <v>33292.800000000003</v>
      </c>
      <c r="E47" s="47"/>
      <c r="F47" s="47">
        <f>'Eingaben Versicherter'!D14</f>
        <v>22195.200000000001</v>
      </c>
    </row>
    <row r="48" spans="1:6">
      <c r="A48" t="s">
        <v>7</v>
      </c>
      <c r="D48" s="47">
        <f>F48+'Eingaben Versicherter'!D23</f>
        <v>59800</v>
      </c>
      <c r="E48" s="47"/>
      <c r="F48" s="47">
        <f>'Eingaben Versicherter'!D22</f>
        <v>47840</v>
      </c>
    </row>
    <row r="49" spans="1:6">
      <c r="A49" t="s">
        <v>31</v>
      </c>
      <c r="D49" s="47">
        <f>IF(D48+D47&lt;'Eingaben Versicherter'!D9*'Eingaben Versicherter'!F22,D48,'Eingaben Versicherter'!D9*'Eingaben Versicherter'!F22-'1 Kind'!D47)</f>
        <v>59800</v>
      </c>
      <c r="E49" s="47"/>
      <c r="F49" s="47"/>
    </row>
    <row r="50" spans="1:6" s="1" customFormat="1">
      <c r="A50" s="1" t="s">
        <v>22</v>
      </c>
      <c r="D50" s="48">
        <f>D49+D47</f>
        <v>93092.800000000003</v>
      </c>
      <c r="E50" s="48"/>
      <c r="F50" s="48">
        <f>F47+F48</f>
        <v>70035.199999999997</v>
      </c>
    </row>
    <row r="51" spans="1:6" s="1" customFormat="1">
      <c r="A51" s="1" t="s">
        <v>23</v>
      </c>
      <c r="D51" s="46">
        <f>D50/D3</f>
        <v>0.62269431438127087</v>
      </c>
      <c r="F51" s="46">
        <f>F50/D3</f>
        <v>0.46846287625418059</v>
      </c>
    </row>
    <row r="66" spans="1:1">
      <c r="A66" s="1"/>
    </row>
    <row r="75" spans="1:1">
      <c r="A75" s="1"/>
    </row>
    <row r="84" spans="1:1">
      <c r="A84" s="1"/>
    </row>
    <row r="93" spans="1:1">
      <c r="A93" s="1"/>
    </row>
  </sheetData>
  <phoneticPr fontId="8" type="noConversion"/>
  <pageMargins left="0.78740157480314965" right="0.78740157480314965" top="1.4566929133858268" bottom="0.6692913385826772" header="0.51181102362204722" footer="0.51181102362204722"/>
  <pageSetup paperSize="9" orientation="portrait" r:id="rId1"/>
  <headerFooter alignWithMargins="0">
    <oddHeader>&amp;R&amp;"Arial,Fett"&amp;11www.beatmunsch.ch&amp;"Arial,Standard"&amp;10
&amp;8Finanzplanung. Versicherungsberatung. Steuerservice&amp;10
&amp;9consulting@beatmunsch.ch
+41 79 398 98 92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93"/>
  <sheetViews>
    <sheetView topLeftCell="A13" workbookViewId="0">
      <selection activeCell="I18" sqref="I18"/>
    </sheetView>
  </sheetViews>
  <sheetFormatPr baseColWidth="10" defaultRowHeight="12.75"/>
  <cols>
    <col min="2" max="2" width="13.7109375" customWidth="1"/>
    <col min="3" max="3" width="3.28515625" customWidth="1"/>
    <col min="4" max="4" width="15.7109375" bestFit="1" customWidth="1"/>
    <col min="5" max="6" width="15.42578125" bestFit="1" customWidth="1"/>
  </cols>
  <sheetData>
    <row r="1" spans="1:6" s="49" customFormat="1" ht="15.75">
      <c r="A1" s="49" t="s">
        <v>15</v>
      </c>
      <c r="D1" s="49" t="str">
        <f>'Eingaben Versicherter'!D4</f>
        <v xml:space="preserve"> Frank Tester</v>
      </c>
    </row>
    <row r="3" spans="1:6" s="1" customFormat="1">
      <c r="A3" s="1" t="s">
        <v>16</v>
      </c>
      <c r="D3" s="48">
        <f>'Eingaben Versicherter'!D9</f>
        <v>149500</v>
      </c>
    </row>
    <row r="5" spans="1:6" s="1" customFormat="1">
      <c r="A5" s="1" t="s">
        <v>24</v>
      </c>
      <c r="D5" s="1">
        <f>IF('Eingaben Versicherter'!D6="m",65,64)</f>
        <v>65</v>
      </c>
    </row>
    <row r="7" spans="1:6">
      <c r="B7" s="1" t="s">
        <v>25</v>
      </c>
      <c r="D7" s="51">
        <f>'Eingaben Versicherter'!F12</f>
        <v>0</v>
      </c>
      <c r="E7" s="51">
        <f>'Eingaben Versicherter'!F13</f>
        <v>0</v>
      </c>
    </row>
    <row r="8" spans="1:6">
      <c r="B8" t="s">
        <v>28</v>
      </c>
      <c r="D8" s="50">
        <f>'Eingaben Versicherter'!G12</f>
        <v>0</v>
      </c>
      <c r="E8" s="50">
        <f>'Eingaben Versicherter'!G13</f>
        <v>0</v>
      </c>
    </row>
    <row r="9" spans="1:6">
      <c r="D9" s="50"/>
      <c r="E9" s="50"/>
    </row>
    <row r="10" spans="1:6" s="1" customFormat="1">
      <c r="A10" s="1" t="s">
        <v>32</v>
      </c>
      <c r="B10" s="1" t="s">
        <v>33</v>
      </c>
      <c r="D10" s="51">
        <f>(D8+25)-'Eingaben Versicherter'!D5</f>
        <v>-1951</v>
      </c>
      <c r="E10" s="51">
        <f>E8+25-'Eingaben Versicherter'!D5</f>
        <v>-1951</v>
      </c>
      <c r="F10" s="51">
        <f>D5</f>
        <v>65</v>
      </c>
    </row>
    <row r="15" spans="1:6">
      <c r="A15" s="1" t="s">
        <v>17</v>
      </c>
    </row>
    <row r="17" spans="1:6">
      <c r="A17" t="s">
        <v>21</v>
      </c>
      <c r="D17" s="47">
        <f>E17+'Eingaben Versicherter'!D13</f>
        <v>49939.199999999997</v>
      </c>
      <c r="E17" s="47">
        <f>F17+'Eingaben Versicherter'!D13</f>
        <v>38841.599999999999</v>
      </c>
      <c r="F17" s="47">
        <f>'Eingaben Versicherter'!D12</f>
        <v>27744</v>
      </c>
    </row>
    <row r="18" spans="1:6">
      <c r="A18" t="s">
        <v>8</v>
      </c>
      <c r="D18" s="47">
        <f>E18</f>
        <v>118560</v>
      </c>
      <c r="E18" s="47">
        <f>F18</f>
        <v>118560</v>
      </c>
      <c r="F18" s="47">
        <f>'Eingaben Versicherter'!D26</f>
        <v>118560</v>
      </c>
    </row>
    <row r="19" spans="1:6">
      <c r="A19" t="s">
        <v>27</v>
      </c>
      <c r="D19" s="47">
        <f>IF((D18+D17)&lt;D3*'Eingaben Versicherter'!F26,D18,(D3*'Eingaben Versicherter'!F26)-D17)</f>
        <v>84610.8</v>
      </c>
      <c r="E19" s="47">
        <f>IF((E18+E17)&lt;D3*'Eingaben Versicherter'!F26,E18,(D3*'Eingaben Versicherter'!F26)-E17)</f>
        <v>95708.4</v>
      </c>
      <c r="F19" s="47">
        <f>IF(F18+F17&lt;D3*'Eingaben Versicherter'!F26,F18,(D3*'Eingaben Versicherter'!F26)-F17)</f>
        <v>106806</v>
      </c>
    </row>
    <row r="20" spans="1:6">
      <c r="A20" t="s">
        <v>11</v>
      </c>
      <c r="D20" s="47">
        <f>E20</f>
        <v>0</v>
      </c>
      <c r="E20" s="47">
        <f>F20</f>
        <v>0</v>
      </c>
      <c r="F20" s="47">
        <f>'Eingaben Versicherter'!D31</f>
        <v>0</v>
      </c>
    </row>
    <row r="21" spans="1:6" s="1" customFormat="1">
      <c r="A21" s="1" t="s">
        <v>22</v>
      </c>
      <c r="D21" s="48">
        <f>IF(D17+D19+D20&lt;'Eingaben Versicherter'!D9*'Eingaben Versicherter'!F31,D20+D19+D17,'Eingaben Versicherter'!D9*'Eingaben Versicherter'!F31)</f>
        <v>134550</v>
      </c>
      <c r="E21" s="48">
        <f>IF(E17+E19+E20&lt;'Eingaben Versicherter'!D9*'Eingaben Versicherter'!F31,E17+E19+E20,'Eingaben Versicherter'!D9*'Eingaben Versicherter'!F31)</f>
        <v>134550</v>
      </c>
      <c r="F21" s="48">
        <f>IF(F20+F19+F17&lt;'Eingaben Versicherter'!D9*'Eingaben Versicherter'!F31,F20+F19+F17,'Eingaben Versicherter'!D9*'Eingaben Versicherter'!F31)</f>
        <v>134550</v>
      </c>
    </row>
    <row r="22" spans="1:6" s="1" customFormat="1">
      <c r="A22" s="1" t="s">
        <v>23</v>
      </c>
      <c r="D22" s="46">
        <f>D21/D3</f>
        <v>0.9</v>
      </c>
      <c r="E22" s="46">
        <f>E21/D3</f>
        <v>0.9</v>
      </c>
      <c r="F22" s="46">
        <f>F21/D3</f>
        <v>0.9</v>
      </c>
    </row>
    <row r="25" spans="1:6">
      <c r="A25" s="1" t="s">
        <v>18</v>
      </c>
    </row>
    <row r="27" spans="1:6">
      <c r="A27" t="s">
        <v>21</v>
      </c>
      <c r="D27" s="47">
        <f>E27+'Eingaben Versicherter'!D13</f>
        <v>49939.199999999997</v>
      </c>
      <c r="E27" s="47">
        <f>F27+'Eingaben Versicherter'!D13</f>
        <v>38841.599999999999</v>
      </c>
      <c r="F27" s="47">
        <f>F17</f>
        <v>27744</v>
      </c>
    </row>
    <row r="28" spans="1:6">
      <c r="A28" t="s">
        <v>7</v>
      </c>
      <c r="D28" s="47">
        <f>E28+'Eingaben Versicherter'!D21</f>
        <v>83720</v>
      </c>
      <c r="E28" s="47">
        <f>F28+'Eingaben Versicherter'!D21</f>
        <v>71760</v>
      </c>
      <c r="F28" s="47">
        <f>'Eingaben Versicherter'!D20</f>
        <v>59800</v>
      </c>
    </row>
    <row r="29" spans="1:6">
      <c r="A29" t="s">
        <v>34</v>
      </c>
      <c r="D29" s="47">
        <f>IF(D27+D28&lt;D3*'Eingaben Versicherter'!F20,D28,D3*'Eingaben Versicherter'!F20-D27)</f>
        <v>83720</v>
      </c>
      <c r="E29" s="47">
        <f>IF(E27+E28&lt;D3*'Eingaben Versicherter'!F20,E28,D3*'Eingaben Versicherter'!F20-E27)</f>
        <v>71760</v>
      </c>
      <c r="F29" s="47"/>
    </row>
    <row r="30" spans="1:6">
      <c r="A30" t="s">
        <v>11</v>
      </c>
      <c r="D30" s="47">
        <f>E30</f>
        <v>0</v>
      </c>
      <c r="E30" s="47">
        <f>F30</f>
        <v>0</v>
      </c>
      <c r="F30" s="47">
        <f>'Eingaben Versicherter'!D31</f>
        <v>0</v>
      </c>
    </row>
    <row r="31" spans="1:6" s="1" customFormat="1">
      <c r="A31" s="1" t="s">
        <v>22</v>
      </c>
      <c r="D31" s="48">
        <f>IF(D30+D29+D27&lt;'Eingaben Versicherter'!D9*'Eingaben Versicherter'!F31,D27+D29+D30,'Eingaben Versicherter'!D9*'Eingaben Versicherter'!F31)</f>
        <v>133659.20000000001</v>
      </c>
      <c r="E31" s="48">
        <f>IF(E27+E29+E30&lt;'Eingaben Versicherter'!D9*'Eingaben Versicherter'!F31,E27+E29+E30,'Eingaben Versicherter'!D9*'Eingaben Versicherter'!F31)</f>
        <v>110601.60000000001</v>
      </c>
      <c r="F31" s="48">
        <f>IF(F27+F28+F30&lt;'Eingaben Versicherter'!D9*'Eingaben Versicherter'!F31,F27+F28+F30,'Eingaben Versicherter'!D9*'Eingaben Versicherter'!F31)</f>
        <v>87544</v>
      </c>
    </row>
    <row r="32" spans="1:6" s="1" customFormat="1">
      <c r="A32" s="1" t="s">
        <v>23</v>
      </c>
      <c r="D32" s="46">
        <f>D31/D3</f>
        <v>0.89404147157190639</v>
      </c>
      <c r="E32" s="46">
        <f>E31/D3</f>
        <v>0.73981003344481611</v>
      </c>
      <c r="F32" s="46">
        <f>F31/D3</f>
        <v>0.58557859531772571</v>
      </c>
    </row>
    <row r="33" spans="1:6">
      <c r="D33" s="32"/>
      <c r="E33" s="32"/>
    </row>
    <row r="35" spans="1:6">
      <c r="A35" s="1" t="s">
        <v>19</v>
      </c>
    </row>
    <row r="37" spans="1:6">
      <c r="A37" t="s">
        <v>21</v>
      </c>
      <c r="D37" s="47">
        <f>E37+'Eingaben Versicherter'!D15</f>
        <v>44390.400000000001</v>
      </c>
      <c r="E37" s="47">
        <f>F37+'Eingaben Versicherter'!D15</f>
        <v>33292.800000000003</v>
      </c>
      <c r="F37" s="47">
        <f>'Eingaben Versicherter'!D14</f>
        <v>22195.200000000001</v>
      </c>
    </row>
    <row r="38" spans="1:6">
      <c r="A38" t="s">
        <v>8</v>
      </c>
      <c r="D38" s="47">
        <f>E38+'Eingaben Versicherter'!D28</f>
        <v>103740</v>
      </c>
      <c r="E38" s="47">
        <f>F38+'Eingaben Versicherter'!D28</f>
        <v>81510</v>
      </c>
      <c r="F38" s="47">
        <f>'Eingaben Versicherter'!D27</f>
        <v>59280</v>
      </c>
    </row>
    <row r="39" spans="1:6">
      <c r="A39" t="s">
        <v>27</v>
      </c>
      <c r="D39" s="47">
        <f>IF(D38+D37&lt;D3*'Eingaben Versicherter'!F27,D38,D3*'Eingaben Versicherter'!F27-D37)</f>
        <v>60259.6</v>
      </c>
      <c r="E39" s="47">
        <f>IF(E38+E37&lt;D3*'Eingaben Versicherter'!F27,E38,D3*'Eingaben Versicherter'!F27-E37)</f>
        <v>71357.2</v>
      </c>
      <c r="F39" s="47">
        <f>IF(F37+F38&lt;D3*'Eingaben Versicherter'!F27,F38,(D3*'Eingaben Versicherter'!F27)-F37)</f>
        <v>59280</v>
      </c>
    </row>
    <row r="40" spans="1:6" s="1" customFormat="1">
      <c r="A40" s="1" t="s">
        <v>22</v>
      </c>
      <c r="D40" s="48">
        <f>D39+D37</f>
        <v>104650</v>
      </c>
      <c r="E40" s="48">
        <f>E39+E37</f>
        <v>104650</v>
      </c>
      <c r="F40" s="48">
        <f>F37+F39</f>
        <v>81475.199999999997</v>
      </c>
    </row>
    <row r="41" spans="1:6" s="1" customFormat="1">
      <c r="A41" s="1" t="s">
        <v>23</v>
      </c>
      <c r="D41" s="46">
        <f>D40/D3</f>
        <v>0.7</v>
      </c>
      <c r="E41" s="46">
        <f>E40/D3</f>
        <v>0.7</v>
      </c>
      <c r="F41" s="46">
        <f>F40/D3</f>
        <v>0.5449846153846154</v>
      </c>
    </row>
    <row r="45" spans="1:6">
      <c r="A45" s="1" t="s">
        <v>20</v>
      </c>
    </row>
    <row r="47" spans="1:6">
      <c r="A47" t="s">
        <v>21</v>
      </c>
      <c r="D47" s="47">
        <f>E47+'Eingaben Versicherter'!D15</f>
        <v>44390.400000000001</v>
      </c>
      <c r="E47" s="47">
        <f>F47+'Eingaben Versicherter'!D15</f>
        <v>33292.800000000003</v>
      </c>
      <c r="F47" s="47">
        <f>'Eingaben Versicherter'!D14</f>
        <v>22195.200000000001</v>
      </c>
    </row>
    <row r="48" spans="1:6">
      <c r="A48" t="s">
        <v>7</v>
      </c>
      <c r="D48" s="47">
        <f>E48+'Eingaben Versicherter'!D23</f>
        <v>71760</v>
      </c>
      <c r="E48" s="47">
        <f>F48+'Eingaben Versicherter'!D23</f>
        <v>59800</v>
      </c>
      <c r="F48" s="47">
        <f>'Eingaben Versicherter'!D22</f>
        <v>47840</v>
      </c>
    </row>
    <row r="49" spans="1:6">
      <c r="A49" t="s">
        <v>31</v>
      </c>
      <c r="D49" s="47">
        <f>IF(D47+D48&lt;'Eingaben Versicherter'!D9*'Eingaben Versicherter'!F22,D48,'Eingaben Versicherter'!D9*'Eingaben Versicherter'!F22-'2 Kinder'!D47)</f>
        <v>71760</v>
      </c>
      <c r="E49" s="47">
        <f>IF(E47+E48&lt;'Eingaben Versicherter'!D9*'Eingaben Versicherter'!F22,E48,'Eingaben Versicherter'!D9*'Eingaben Versicherter'!F22)</f>
        <v>59800</v>
      </c>
      <c r="F49" s="47"/>
    </row>
    <row r="50" spans="1:6" s="1" customFormat="1">
      <c r="A50" s="1" t="s">
        <v>22</v>
      </c>
      <c r="D50" s="48">
        <f>D49+D47</f>
        <v>116150.39999999999</v>
      </c>
      <c r="E50" s="48">
        <f>E49+E47</f>
        <v>93092.800000000003</v>
      </c>
      <c r="F50" s="48">
        <f>F47+F48</f>
        <v>70035.199999999997</v>
      </c>
    </row>
    <row r="51" spans="1:6" s="1" customFormat="1">
      <c r="A51" s="1" t="s">
        <v>23</v>
      </c>
      <c r="D51" s="46">
        <f>D50/D3</f>
        <v>0.77692575250836116</v>
      </c>
      <c r="E51" s="46">
        <f>E50/D3</f>
        <v>0.62269431438127087</v>
      </c>
      <c r="F51" s="46">
        <f>F50/D3</f>
        <v>0.46846287625418059</v>
      </c>
    </row>
    <row r="66" spans="1:1">
      <c r="A66" s="1"/>
    </row>
    <row r="75" spans="1:1">
      <c r="A75" s="1"/>
    </row>
    <row r="84" spans="1:1">
      <c r="A84" s="1"/>
    </row>
    <row r="93" spans="1:1">
      <c r="A93" s="1"/>
    </row>
  </sheetData>
  <phoneticPr fontId="8" type="noConversion"/>
  <pageMargins left="0.78740157480314965" right="0.78740157480314965" top="1.4173228346456694" bottom="0.78740157480314965" header="0.51181102362204722" footer="0.51181102362204722"/>
  <pageSetup paperSize="9" orientation="portrait" r:id="rId1"/>
  <headerFooter alignWithMargins="0">
    <oddHeader>&amp;R&amp;"Arial,Fett"&amp;11www.beatmunsch.ch&amp;"Arial,Standard"&amp;10
Finanzplanung. &amp;8Versicherungsberatung. Steuerservice&amp;10
&amp;9consulting@beatmunsch.ch
+41 79 398 98 92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93"/>
  <sheetViews>
    <sheetView workbookViewId="0">
      <selection activeCell="I15" sqref="I15"/>
    </sheetView>
  </sheetViews>
  <sheetFormatPr baseColWidth="10" defaultRowHeight="12.75"/>
  <cols>
    <col min="2" max="2" width="13.7109375" customWidth="1"/>
    <col min="3" max="3" width="3.28515625" customWidth="1"/>
    <col min="4" max="4" width="14.42578125" bestFit="1" customWidth="1"/>
    <col min="5" max="5" width="15" customWidth="1"/>
    <col min="6" max="7" width="14.140625" bestFit="1" customWidth="1"/>
  </cols>
  <sheetData>
    <row r="1" spans="1:7" s="49" customFormat="1" ht="15.75">
      <c r="A1" s="49" t="s">
        <v>15</v>
      </c>
      <c r="D1" s="49" t="str">
        <f>'Eingaben Versicherter'!D4</f>
        <v xml:space="preserve"> Frank Tester</v>
      </c>
    </row>
    <row r="3" spans="1:7" s="1" customFormat="1">
      <c r="A3" s="1" t="s">
        <v>16</v>
      </c>
      <c r="D3" s="48">
        <f>'Eingaben Versicherter'!D9</f>
        <v>149500</v>
      </c>
    </row>
    <row r="5" spans="1:7" s="1" customFormat="1">
      <c r="A5" s="1" t="s">
        <v>24</v>
      </c>
      <c r="D5" s="1">
        <f>IF('Eingaben Versicherter'!D6="m",65,64)</f>
        <v>65</v>
      </c>
    </row>
    <row r="7" spans="1:7" s="1" customFormat="1">
      <c r="B7" s="1" t="s">
        <v>25</v>
      </c>
      <c r="D7" s="51">
        <f>'Eingaben Versicherter'!F12</f>
        <v>0</v>
      </c>
      <c r="E7" s="51">
        <f>'Eingaben Versicherter'!F13</f>
        <v>0</v>
      </c>
      <c r="F7" s="51">
        <f>'Eingaben Versicherter'!F14</f>
        <v>0</v>
      </c>
      <c r="G7" s="51"/>
    </row>
    <row r="8" spans="1:7">
      <c r="B8" t="s">
        <v>0</v>
      </c>
      <c r="D8" s="50">
        <f>'Eingaben Versicherter'!G12</f>
        <v>0</v>
      </c>
      <c r="E8" s="50">
        <f>'Eingaben Versicherter'!G13</f>
        <v>0</v>
      </c>
      <c r="F8" s="50">
        <f>'Eingaben Versicherter'!G14</f>
        <v>0</v>
      </c>
      <c r="G8" s="50"/>
    </row>
    <row r="9" spans="1:7">
      <c r="D9" s="50"/>
      <c r="E9" s="50"/>
      <c r="F9" s="50"/>
      <c r="G9" s="50"/>
    </row>
    <row r="10" spans="1:7" s="1" customFormat="1">
      <c r="A10" s="1" t="s">
        <v>30</v>
      </c>
      <c r="B10" s="1" t="s">
        <v>33</v>
      </c>
      <c r="D10" s="51">
        <f>(D8+25)-'Eingaben Versicherter'!D5</f>
        <v>-1951</v>
      </c>
      <c r="E10" s="51">
        <f>E8+25-'Eingaben Versicherter'!D5</f>
        <v>-1951</v>
      </c>
      <c r="F10" s="51">
        <f>F8+25-'Eingaben Versicherter'!D5</f>
        <v>-1951</v>
      </c>
      <c r="G10" s="51">
        <f>D5</f>
        <v>65</v>
      </c>
    </row>
    <row r="15" spans="1:7">
      <c r="A15" s="1" t="s">
        <v>17</v>
      </c>
    </row>
    <row r="17" spans="1:7">
      <c r="A17" t="s">
        <v>21</v>
      </c>
      <c r="D17" s="47">
        <f>E17+'Eingaben Versicherter'!D13</f>
        <v>61036.799999999996</v>
      </c>
      <c r="E17" s="47">
        <f>F17+'Eingaben Versicherter'!D13</f>
        <v>49939.199999999997</v>
      </c>
      <c r="F17" s="47">
        <f>G17+'Eingaben Versicherter'!D13</f>
        <v>38841.599999999999</v>
      </c>
      <c r="G17" s="47">
        <f>'Eingaben Versicherter'!D12</f>
        <v>27744</v>
      </c>
    </row>
    <row r="18" spans="1:7">
      <c r="A18" t="s">
        <v>8</v>
      </c>
      <c r="D18" s="47">
        <f>'Eingaben Versicherter'!D26</f>
        <v>118560</v>
      </c>
      <c r="E18" s="47">
        <f>F18</f>
        <v>118560</v>
      </c>
      <c r="F18" s="47">
        <f>G18</f>
        <v>118560</v>
      </c>
      <c r="G18" s="47">
        <f>'Eingaben Versicherter'!D26</f>
        <v>118560</v>
      </c>
    </row>
    <row r="19" spans="1:7">
      <c r="A19" t="s">
        <v>27</v>
      </c>
      <c r="D19" s="47">
        <f>IF(D18+D17&lt;D3*'Eingaben Versicherter'!F26,D18,(D3*'Eingaben Versicherter'!F26)-D17)</f>
        <v>73513.200000000012</v>
      </c>
      <c r="E19" s="47">
        <f>IF((E18+E17)&lt;D3*'Eingaben Versicherter'!F26,E18,(D3*'Eingaben Versicherter'!F26)-E17)</f>
        <v>84610.8</v>
      </c>
      <c r="F19" s="47">
        <f>IF((F18+F17)&lt;D3*'Eingaben Versicherter'!F26,F18,(D3*'Eingaben Versicherter'!F26)-F17)</f>
        <v>95708.4</v>
      </c>
      <c r="G19" s="47">
        <f>IF(G18+G17&lt;D3*'Eingaben Versicherter'!F26,G18,(D3*'Eingaben Versicherter'!F26)-G17)</f>
        <v>106806</v>
      </c>
    </row>
    <row r="20" spans="1:7">
      <c r="A20" t="s">
        <v>11</v>
      </c>
      <c r="D20" s="47">
        <f>'Eingaben Versicherter'!D31</f>
        <v>0</v>
      </c>
      <c r="E20" s="47">
        <f>F20</f>
        <v>0</v>
      </c>
      <c r="F20" s="47">
        <f>G20</f>
        <v>0</v>
      </c>
      <c r="G20" s="47">
        <f>'Eingaben Versicherter'!D31</f>
        <v>0</v>
      </c>
    </row>
    <row r="21" spans="1:7" s="1" customFormat="1">
      <c r="A21" s="1" t="s">
        <v>22</v>
      </c>
      <c r="D21" s="48">
        <f>IF(D17+D19+D20&lt;'Eingaben Versicherter'!D9*'Eingaben Versicherter'!F31,D17+D19+D20,'Eingaben Versicherter'!D9*'Eingaben Versicherter'!F31)</f>
        <v>134550</v>
      </c>
      <c r="E21" s="48">
        <f>IF(E17+E19+E20&lt;'Eingaben Versicherter'!D9*'Eingaben Versicherter'!F31,E17+E19+E20,'Eingaben Versicherter'!D9*'Eingaben Versicherter'!F31)</f>
        <v>134550</v>
      </c>
      <c r="F21" s="48">
        <f>IF(F20+F19+F17&lt;'Eingaben Versicherter'!D9*'Eingaben Versicherter'!F31,F20+F19+F17,'Eingaben Versicherter'!D9*'Eingaben Versicherter'!F31)</f>
        <v>134550</v>
      </c>
      <c r="G21" s="48">
        <f>IF(G20+G19+G17&lt;'Eingaben Versicherter'!D9*'Eingaben Versicherter'!F31,G20+G19+G17,'Eingaben Versicherter'!D9*'Eingaben Versicherter'!F31)</f>
        <v>134550</v>
      </c>
    </row>
    <row r="22" spans="1:7" s="1" customFormat="1">
      <c r="A22" s="1" t="s">
        <v>23</v>
      </c>
      <c r="D22" s="46">
        <f>D21/D3</f>
        <v>0.9</v>
      </c>
      <c r="E22" s="46">
        <f>E21/D3</f>
        <v>0.9</v>
      </c>
      <c r="F22" s="46">
        <f>F21/D3</f>
        <v>0.9</v>
      </c>
      <c r="G22" s="46">
        <f>G21/D3</f>
        <v>0.9</v>
      </c>
    </row>
    <row r="25" spans="1:7">
      <c r="A25" s="1" t="s">
        <v>18</v>
      </c>
    </row>
    <row r="27" spans="1:7">
      <c r="A27" t="s">
        <v>21</v>
      </c>
      <c r="D27" s="47">
        <f>E27+'Eingaben Versicherter'!D13</f>
        <v>61036.799999999996</v>
      </c>
      <c r="E27" s="47">
        <f>F27+'Eingaben Versicherter'!D13</f>
        <v>49939.199999999997</v>
      </c>
      <c r="F27" s="47">
        <f>G27+'Eingaben Versicherter'!D13</f>
        <v>38841.599999999999</v>
      </c>
      <c r="G27" s="47">
        <f>'Eingaben Versicherter'!D12</f>
        <v>27744</v>
      </c>
    </row>
    <row r="28" spans="1:7">
      <c r="A28" t="s">
        <v>7</v>
      </c>
      <c r="D28" s="47">
        <f>E28+'Eingaben Versicherter'!D21</f>
        <v>95680</v>
      </c>
      <c r="E28" s="47">
        <f>F28+'Eingaben Versicherter'!D21</f>
        <v>83720</v>
      </c>
      <c r="F28" s="47">
        <f>G28+'Eingaben Versicherter'!D21</f>
        <v>71760</v>
      </c>
      <c r="G28" s="47">
        <f>'Eingaben Versicherter'!D20</f>
        <v>59800</v>
      </c>
    </row>
    <row r="29" spans="1:7">
      <c r="A29" t="s">
        <v>34</v>
      </c>
      <c r="D29" s="47">
        <f>IF(D27+D28&lt;'Eingaben Versicherter'!D9*'Eingaben Versicherter'!F20,D28,'Eingaben Versicherter'!D9*'Eingaben Versicherter'!F20-'3 Kinder'!D27)</f>
        <v>73513.200000000012</v>
      </c>
      <c r="E29" s="47">
        <f>IF(E27+E28&lt;D3*'Eingaben Versicherter'!F20,E28,D3*'Eingaben Versicherter'!F20-E27)</f>
        <v>83720</v>
      </c>
      <c r="F29" s="47">
        <f>IF(F27+F28&lt;D3*'Eingaben Versicherter'!F20,F28,D3*'Eingaben Versicherter'!F20-F27)</f>
        <v>71760</v>
      </c>
      <c r="G29" s="47"/>
    </row>
    <row r="30" spans="1:7">
      <c r="A30" t="s">
        <v>11</v>
      </c>
      <c r="D30" s="47">
        <f>'Eingaben Versicherter'!D31</f>
        <v>0</v>
      </c>
      <c r="E30" s="47">
        <f>F30</f>
        <v>0</v>
      </c>
      <c r="F30" s="47">
        <f>'Eingaben Versicherter'!D31</f>
        <v>0</v>
      </c>
      <c r="G30" s="47">
        <f>'Eingaben Versicherter'!D31</f>
        <v>0</v>
      </c>
    </row>
    <row r="31" spans="1:7" s="1" customFormat="1">
      <c r="A31" s="1" t="s">
        <v>22</v>
      </c>
      <c r="D31" s="48">
        <f>IF(D27+D29+D30&lt;'Eingaben Versicherter'!D9*'Eingaben Versicherter'!F31,D27+D29+D30,'Eingaben Versicherter'!D9*'Eingaben Versicherter'!F31)</f>
        <v>134550</v>
      </c>
      <c r="E31" s="48">
        <f>IF(E27+E29+E30&lt;'Eingaben Versicherter'!D9*'Eingaben Versicherter'!F31,E27+E29+E30,'Eingaben Versicherter'!D9*'Eingaben Versicherter'!F31)</f>
        <v>133659.20000000001</v>
      </c>
      <c r="F31" s="48">
        <f>IF(F27+F29+F30&lt;'Eingaben Versicherter'!D9*'Eingaben Versicherter'!F31,F27+F29+F30,'Eingaben Versicherter'!D9*'Eingaben Versicherter'!F31)</f>
        <v>110601.60000000001</v>
      </c>
      <c r="G31" s="48">
        <f>IF(G27+G28+G30&lt;'Eingaben Versicherter'!D9*'Eingaben Versicherter'!F31,G27+G28+G30,'Eingaben Versicherter'!D9*'Eingaben Versicherter'!F31)</f>
        <v>87544</v>
      </c>
    </row>
    <row r="32" spans="1:7" s="1" customFormat="1">
      <c r="A32" s="1" t="s">
        <v>23</v>
      </c>
      <c r="D32" s="46">
        <f>D31/D3</f>
        <v>0.9</v>
      </c>
      <c r="E32" s="46">
        <f>E31/D3</f>
        <v>0.89404147157190639</v>
      </c>
      <c r="F32" s="46">
        <f>F31/D3</f>
        <v>0.73981003344481611</v>
      </c>
      <c r="G32" s="46">
        <f>G31/D3</f>
        <v>0.58557859531772571</v>
      </c>
    </row>
    <row r="33" spans="1:7">
      <c r="E33" s="32"/>
      <c r="F33" s="32"/>
    </row>
    <row r="35" spans="1:7">
      <c r="A35" s="1" t="s">
        <v>19</v>
      </c>
    </row>
    <row r="37" spans="1:7">
      <c r="A37" t="s">
        <v>21</v>
      </c>
      <c r="D37" s="47">
        <f>E37+'Eingaben Versicherter'!D15</f>
        <v>55488</v>
      </c>
      <c r="E37" s="47">
        <f>F37+'Eingaben Versicherter'!D15</f>
        <v>44390.400000000001</v>
      </c>
      <c r="F37" s="47">
        <f>G37+'Eingaben Versicherter'!D15</f>
        <v>33292.800000000003</v>
      </c>
      <c r="G37" s="47">
        <f>'Eingaben Versicherter'!D14</f>
        <v>22195.200000000001</v>
      </c>
    </row>
    <row r="38" spans="1:7">
      <c r="A38" t="s">
        <v>8</v>
      </c>
      <c r="D38" s="47">
        <f>E38+'Eingaben Versicherter'!D28</f>
        <v>125970</v>
      </c>
      <c r="E38" s="47">
        <f>F38+'Eingaben Versicherter'!D28</f>
        <v>103740</v>
      </c>
      <c r="F38" s="47">
        <f>G38+'Eingaben Versicherter'!D28</f>
        <v>81510</v>
      </c>
      <c r="G38" s="47">
        <f>'Eingaben Versicherter'!D27</f>
        <v>59280</v>
      </c>
    </row>
    <row r="39" spans="1:7">
      <c r="A39" t="s">
        <v>27</v>
      </c>
      <c r="D39" s="47">
        <f>IF(D37+D38&lt;'Eingaben Versicherter'!D9*'Eingaben Versicherter'!F27,D38,'Eingaben Versicherter'!D9*'Eingaben Versicherter'!F27-'3 Kinder'!D37)</f>
        <v>49162</v>
      </c>
      <c r="E39" s="47">
        <f>IF(E38+E37&lt;D3*'Eingaben Versicherter'!F27,E38,D3*'Eingaben Versicherter'!F27-E37)</f>
        <v>60259.6</v>
      </c>
      <c r="F39" s="47">
        <f>IF(F38+F37&lt;D3*'Eingaben Versicherter'!F27,F38,D3*'Eingaben Versicherter'!F27-F37)</f>
        <v>71357.2</v>
      </c>
      <c r="G39" s="47">
        <f>IF(G37+G38&lt;D3*'Eingaben Versicherter'!F27,G38,(D3*'Eingaben Versicherter'!F27)-G37)</f>
        <v>59280</v>
      </c>
    </row>
    <row r="40" spans="1:7" s="1" customFormat="1">
      <c r="A40" s="1" t="s">
        <v>22</v>
      </c>
      <c r="D40" s="48">
        <f>D37+D39</f>
        <v>104650</v>
      </c>
      <c r="E40" s="48">
        <f>E39+E37</f>
        <v>104650</v>
      </c>
      <c r="F40" s="48">
        <f>F39+F37</f>
        <v>104650</v>
      </c>
      <c r="G40" s="48">
        <f>G37+G39</f>
        <v>81475.199999999997</v>
      </c>
    </row>
    <row r="41" spans="1:7" s="1" customFormat="1">
      <c r="A41" s="1" t="s">
        <v>23</v>
      </c>
      <c r="D41" s="46">
        <f>D40/D3</f>
        <v>0.7</v>
      </c>
      <c r="E41" s="46">
        <f>E40/D3</f>
        <v>0.7</v>
      </c>
      <c r="F41" s="46">
        <f>F40/D3</f>
        <v>0.7</v>
      </c>
      <c r="G41" s="46">
        <f>G40/D3</f>
        <v>0.5449846153846154</v>
      </c>
    </row>
    <row r="45" spans="1:7">
      <c r="A45" s="1" t="s">
        <v>20</v>
      </c>
    </row>
    <row r="47" spans="1:7">
      <c r="A47" t="s">
        <v>21</v>
      </c>
      <c r="D47" s="47">
        <f>E47+'Eingaben Versicherter'!D15</f>
        <v>55488</v>
      </c>
      <c r="E47" s="47">
        <f>F47+'Eingaben Versicherter'!D15</f>
        <v>44390.400000000001</v>
      </c>
      <c r="F47" s="47">
        <f>G47+'Eingaben Versicherter'!D15</f>
        <v>33292.800000000003</v>
      </c>
      <c r="G47" s="47">
        <f>'Eingaben Versicherter'!D14</f>
        <v>22195.200000000001</v>
      </c>
    </row>
    <row r="48" spans="1:7">
      <c r="A48" t="s">
        <v>7</v>
      </c>
      <c r="D48" s="47">
        <f>E48+'Eingaben Versicherter'!D23</f>
        <v>83720</v>
      </c>
      <c r="E48" s="47">
        <f>F48+'Eingaben Versicherter'!D23</f>
        <v>71760</v>
      </c>
      <c r="F48" s="47">
        <f>G48+'Eingaben Versicherter'!D23</f>
        <v>59800</v>
      </c>
      <c r="G48" s="47">
        <f>'Eingaben Versicherter'!D22</f>
        <v>47840</v>
      </c>
    </row>
    <row r="49" spans="1:7">
      <c r="A49" t="s">
        <v>31</v>
      </c>
      <c r="D49" s="47">
        <f>IF(D47+D48&lt;'Eingaben Versicherter'!D9*'Eingaben Versicherter'!F22,D48,'Eingaben Versicherter'!D9*'Eingaben Versicherter'!F22-'3 Kinder'!D47)</f>
        <v>79062</v>
      </c>
      <c r="E49" s="47">
        <f>IF(E47+E48&lt;'Eingaben Versicherter'!D9*'Eingaben Versicherter'!F22,E48,'Eingaben Versicherter'!D9*'Eingaben Versicherter'!F22-'3 Kinder'!E47)</f>
        <v>71760</v>
      </c>
      <c r="F49" s="47">
        <f>IF(F47+F48&lt;'Eingaben Versicherter'!D9*'Eingaben Versicherter'!F22,F48,'Eingaben Versicherter'!D9*'Eingaben Versicherter'!F22-'3 Kinder'!F47)</f>
        <v>59800</v>
      </c>
      <c r="G49" s="47"/>
    </row>
    <row r="50" spans="1:7" s="1" customFormat="1">
      <c r="A50" s="1" t="s">
        <v>22</v>
      </c>
      <c r="D50" s="48">
        <f>D47+D49</f>
        <v>134550</v>
      </c>
      <c r="E50" s="48">
        <f>E49+E47</f>
        <v>116150.39999999999</v>
      </c>
      <c r="F50" s="48">
        <f>F49+F47</f>
        <v>93092.800000000003</v>
      </c>
      <c r="G50" s="48">
        <f>G47+G48</f>
        <v>70035.199999999997</v>
      </c>
    </row>
    <row r="51" spans="1:7" s="1" customFormat="1">
      <c r="A51" s="1" t="s">
        <v>23</v>
      </c>
      <c r="D51" s="46">
        <f>D50/D3</f>
        <v>0.9</v>
      </c>
      <c r="E51" s="46">
        <f>E50/D3</f>
        <v>0.77692575250836116</v>
      </c>
      <c r="F51" s="46">
        <f>F50/D3</f>
        <v>0.62269431438127087</v>
      </c>
      <c r="G51" s="46">
        <f>G50/D3</f>
        <v>0.46846287625418059</v>
      </c>
    </row>
    <row r="66" spans="1:1">
      <c r="A66" s="1"/>
    </row>
    <row r="75" spans="1:1">
      <c r="A75" s="1"/>
    </row>
    <row r="84" spans="1:1">
      <c r="A84" s="1"/>
    </row>
    <row r="93" spans="1:1">
      <c r="A93" s="1"/>
    </row>
  </sheetData>
  <phoneticPr fontId="8" type="noConversion"/>
  <pageMargins left="0.78740157480314965" right="0.78740157480314965" top="1.4173228346456694" bottom="0.55118110236220474" header="0.51181102362204722" footer="0.51181102362204722"/>
  <pageSetup paperSize="9" orientation="portrait" r:id="rId1"/>
  <headerFooter alignWithMargins="0">
    <oddHeader>&amp;R&amp;"Arial,Fett"&amp;11www.beatmunsch.ch&amp;"Arial,Standard"&amp;10
&amp;8Finanzplanung. Versicherungsberatung. Steuerservice&amp;10
&amp;9consulting@beatmunsch.ch
+41 79 398 98 92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72"/>
  <sheetViews>
    <sheetView topLeftCell="A10" workbookViewId="0">
      <selection activeCell="I14" sqref="I11:I14"/>
    </sheetView>
  </sheetViews>
  <sheetFormatPr baseColWidth="10" defaultRowHeight="12.75"/>
  <cols>
    <col min="2" max="2" width="13.7109375" customWidth="1"/>
    <col min="3" max="3" width="5.28515625" customWidth="1"/>
    <col min="4" max="4" width="15.42578125" bestFit="1" customWidth="1"/>
    <col min="5" max="5" width="3.42578125" customWidth="1"/>
    <col min="6" max="6" width="16" customWidth="1"/>
    <col min="7" max="7" width="22.140625" customWidth="1"/>
  </cols>
  <sheetData>
    <row r="1" spans="1:8" s="49" customFormat="1" ht="15.75">
      <c r="A1" s="49" t="s">
        <v>15</v>
      </c>
      <c r="D1" s="49" t="str">
        <f>'Eingaben Versicherter'!D4</f>
        <v xml:space="preserve"> Frank Tester</v>
      </c>
      <c r="E1" s="49" t="s">
        <v>51</v>
      </c>
    </row>
    <row r="2" spans="1:8">
      <c r="H2" s="59"/>
    </row>
    <row r="3" spans="1:8" s="1" customFormat="1">
      <c r="A3" s="1" t="s">
        <v>45</v>
      </c>
      <c r="D3" s="48">
        <f>'Eingaben Versicherter'!D9</f>
        <v>149500</v>
      </c>
      <c r="F3" s="1" t="s">
        <v>50</v>
      </c>
      <c r="G3" s="1">
        <f>IF('Eingaben Versicherter'!D6="m",65,64)</f>
        <v>65</v>
      </c>
    </row>
    <row r="4" spans="1:8" s="1" customFormat="1">
      <c r="A4" s="1" t="s">
        <v>57</v>
      </c>
      <c r="D4" s="48">
        <v>105000</v>
      </c>
    </row>
    <row r="5" spans="1:8">
      <c r="H5" s="59"/>
    </row>
    <row r="7" spans="1:8">
      <c r="A7" s="1" t="s">
        <v>56</v>
      </c>
    </row>
    <row r="13" spans="1:8" s="1" customFormat="1"/>
    <row r="14" spans="1:8" s="1" customFormat="1"/>
    <row r="17" spans="1:7">
      <c r="A17" s="1"/>
    </row>
    <row r="19" spans="1:7">
      <c r="D19" s="47"/>
    </row>
    <row r="20" spans="1:7">
      <c r="D20" s="47"/>
    </row>
    <row r="21" spans="1:7">
      <c r="D21" s="47"/>
    </row>
    <row r="22" spans="1:7" s="1" customFormat="1">
      <c r="D22" s="48"/>
    </row>
    <row r="23" spans="1:7" s="1" customFormat="1">
      <c r="D23" s="46"/>
    </row>
    <row r="25" spans="1:7">
      <c r="A25" s="59" t="s">
        <v>52</v>
      </c>
      <c r="G25" s="64">
        <f>'Eingaben Versicherter'!D12</f>
        <v>27744</v>
      </c>
    </row>
    <row r="26" spans="1:7">
      <c r="A26" t="s">
        <v>7</v>
      </c>
      <c r="G26" s="64">
        <f>'Eingaben Versicherter'!D19</f>
        <v>38807</v>
      </c>
    </row>
    <row r="27" spans="1:7">
      <c r="A27" t="s">
        <v>11</v>
      </c>
      <c r="G27" s="64">
        <f>'Eingaben Versicherter'!D31</f>
        <v>0</v>
      </c>
    </row>
    <row r="28" spans="1:7">
      <c r="A28" s="1" t="s">
        <v>22</v>
      </c>
      <c r="B28" s="1"/>
      <c r="C28" s="1"/>
      <c r="D28" s="1"/>
      <c r="E28" s="1"/>
      <c r="G28" s="65">
        <f>IF(G25+G26+G27&lt;'Eingaben Versicherter'!D9*'Eingaben Versicherter'!F31,G25+G26+G27,'Eingaben Versicherter'!D9*'Eingaben Versicherter'!F31)</f>
        <v>66551</v>
      </c>
    </row>
    <row r="29" spans="1:7">
      <c r="A29" s="1" t="s">
        <v>23</v>
      </c>
      <c r="B29" s="1"/>
      <c r="C29" s="1"/>
      <c r="D29" s="1"/>
      <c r="E29" s="1"/>
      <c r="G29" s="46">
        <f>G28/D3</f>
        <v>0.44515719063545151</v>
      </c>
    </row>
    <row r="30" spans="1:7">
      <c r="A30" s="1" t="s">
        <v>58</v>
      </c>
      <c r="G30" s="60">
        <f>IF(D4&lt;G28,"Keine",D4-G28)</f>
        <v>38449</v>
      </c>
    </row>
    <row r="31" spans="1:7" s="1" customFormat="1">
      <c r="D31" s="48"/>
    </row>
    <row r="32" spans="1:7">
      <c r="A32" s="66" t="s">
        <v>59</v>
      </c>
      <c r="B32" s="67"/>
      <c r="C32" s="67"/>
      <c r="D32" s="67"/>
      <c r="E32" s="67"/>
      <c r="F32" s="67"/>
      <c r="G32" s="68">
        <f>G30*20</f>
        <v>768980</v>
      </c>
    </row>
    <row r="33" spans="1:7">
      <c r="A33" s="66" t="s">
        <v>60</v>
      </c>
      <c r="B33" s="67"/>
      <c r="C33" s="67"/>
      <c r="D33" s="67"/>
      <c r="E33" s="67"/>
      <c r="F33" s="67"/>
      <c r="G33" s="63">
        <v>47738</v>
      </c>
    </row>
    <row r="34" spans="1:7">
      <c r="A34" s="66" t="s">
        <v>61</v>
      </c>
      <c r="B34" s="67"/>
      <c r="C34" s="67"/>
      <c r="D34" s="67"/>
      <c r="E34" s="67"/>
      <c r="F34" s="67"/>
      <c r="G34" s="68">
        <f>G32-G33</f>
        <v>721242</v>
      </c>
    </row>
    <row r="35" spans="1:7">
      <c r="A35" s="66" t="s">
        <v>62</v>
      </c>
      <c r="B35" s="67"/>
      <c r="C35" s="67"/>
      <c r="D35" s="67"/>
      <c r="E35" s="67"/>
      <c r="F35" s="67"/>
      <c r="G35" s="68">
        <f>G34/(G3-('Eingaben Versicherter'!E43-'Eingaben Versicherter'!D5))</f>
        <v>28849.68</v>
      </c>
    </row>
    <row r="38" spans="1:7" s="1" customFormat="1">
      <c r="A38" s="69" t="s">
        <v>68</v>
      </c>
    </row>
    <row r="45" spans="1:7">
      <c r="A45" s="1"/>
    </row>
    <row r="54" spans="1:7">
      <c r="A54" s="1"/>
    </row>
    <row r="58" spans="1:7">
      <c r="A58" s="66" t="s">
        <v>60</v>
      </c>
      <c r="B58" s="67"/>
      <c r="C58" s="67"/>
      <c r="D58" s="67"/>
      <c r="E58" s="67"/>
      <c r="F58" s="67"/>
      <c r="G58" s="63">
        <v>47738</v>
      </c>
    </row>
    <row r="59" spans="1:7">
      <c r="A59" s="66" t="s">
        <v>65</v>
      </c>
      <c r="B59" s="67"/>
      <c r="C59" s="67"/>
      <c r="D59" s="67"/>
      <c r="E59" s="67"/>
      <c r="F59" s="67"/>
      <c r="G59" s="63">
        <v>6768</v>
      </c>
    </row>
    <row r="60" spans="1:7">
      <c r="A60" s="66" t="s">
        <v>66</v>
      </c>
      <c r="B60" s="67"/>
      <c r="C60" s="67"/>
      <c r="D60" s="67"/>
      <c r="E60" s="67"/>
      <c r="F60" s="67"/>
      <c r="G60" s="68">
        <f>(G3-('Eingaben Versicherter'!E43-'Eingaben Versicherter'!D5))*Altersvorsorge!G59+Altersvorsorge!G58</f>
        <v>216938</v>
      </c>
    </row>
    <row r="61" spans="1:7">
      <c r="A61" s="66" t="s">
        <v>67</v>
      </c>
      <c r="B61" s="67"/>
      <c r="C61" s="67"/>
      <c r="D61" s="67"/>
      <c r="E61" s="67"/>
      <c r="F61" s="67"/>
      <c r="G61" s="68">
        <f>G60/20</f>
        <v>10846.9</v>
      </c>
    </row>
    <row r="63" spans="1:7">
      <c r="A63" s="1"/>
    </row>
    <row r="72" spans="1:1">
      <c r="A72" s="1"/>
    </row>
  </sheetData>
  <pageMargins left="0.7" right="0.7" top="0.57999999999999996" bottom="0.44" header="0.3" footer="0.3"/>
  <pageSetup paperSize="9" orientation="portrait" r:id="rId1"/>
  <drawing r:id="rId2"/>
  <webPublishItems count="1">
    <webPublishItem id="3361" divId="Vorsorgeanalyse 2016 07_3361" sourceType="sheet" destinationFile="C:\Users\Beat Munsch\OneDrive\02 Geschäftliche Dateien\Tools\Vorsorgetools\Vorsorgeanalyse 2016 1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Eingaben Versicherter</vt:lpstr>
      <vt:lpstr>Leistungen ohne Kinder</vt:lpstr>
      <vt:lpstr>1 Kind</vt:lpstr>
      <vt:lpstr>2 Kinder</vt:lpstr>
      <vt:lpstr>3 Kinder</vt:lpstr>
      <vt:lpstr>Altersvorsorge</vt:lpstr>
      <vt:lpstr>'1 Kind'!Druckbereich</vt:lpstr>
      <vt:lpstr>'Eingaben Versicherter'!Druckbereich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Munsch</dc:creator>
  <cp:lastModifiedBy>Beat Munsch</cp:lastModifiedBy>
  <cp:lastPrinted>2016-07-20T20:47:26Z</cp:lastPrinted>
  <dcterms:created xsi:type="dcterms:W3CDTF">2002-03-07T14:10:23Z</dcterms:created>
  <dcterms:modified xsi:type="dcterms:W3CDTF">2016-11-18T14:29:19Z</dcterms:modified>
</cp:coreProperties>
</file>